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CA96C01C-FFA4-49AB-86F5-2EA466C2319D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Dashboard" sheetId="1" r:id="rId1"/>
    <sheet name="Database" sheetId="5" r:id="rId2"/>
    <sheet name="Calc" sheetId="6" state="hidden" r:id="rId3"/>
  </sheets>
  <definedNames>
    <definedName name="_xlnm.Print_Area" localSheetId="0">Dashboard!$B$2:$O$41</definedName>
    <definedName name="_xlnm.Print_Area" localSheetId="1">Database!$B$2:$P$57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" i="6" l="1"/>
  <c r="E46" i="6" s="1"/>
  <c r="D34" i="6"/>
  <c r="C34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18" i="6"/>
  <c r="B17" i="6"/>
  <c r="B45" i="6" s="1"/>
  <c r="B16" i="6"/>
  <c r="B15" i="6"/>
  <c r="B14" i="6"/>
  <c r="B13" i="6"/>
  <c r="B27" i="6" s="1"/>
  <c r="B12" i="6"/>
  <c r="B40" i="6" s="1"/>
  <c r="B11" i="6"/>
  <c r="B10" i="6"/>
  <c r="B9" i="6"/>
  <c r="B37" i="6" s="1"/>
  <c r="B8" i="6"/>
  <c r="B7" i="6"/>
  <c r="B35" i="6" s="1"/>
  <c r="N4" i="6"/>
  <c r="M4" i="6"/>
  <c r="L4" i="6"/>
  <c r="K4" i="6"/>
  <c r="J4" i="6"/>
  <c r="I4" i="6"/>
  <c r="H4" i="6"/>
  <c r="G4" i="6"/>
  <c r="F4" i="6"/>
  <c r="E4" i="6"/>
  <c r="D4" i="6"/>
  <c r="C4" i="6"/>
  <c r="N3" i="6"/>
  <c r="M3" i="6"/>
  <c r="L3" i="6"/>
  <c r="K3" i="6"/>
  <c r="J3" i="6"/>
  <c r="I3" i="6"/>
  <c r="H3" i="6"/>
  <c r="G3" i="6"/>
  <c r="F3" i="6"/>
  <c r="E3" i="6"/>
  <c r="D3" i="6"/>
  <c r="C3" i="6"/>
  <c r="B46" i="6"/>
  <c r="B44" i="6"/>
  <c r="B43" i="6"/>
  <c r="B42" i="6"/>
  <c r="B41" i="6"/>
  <c r="B39" i="6"/>
  <c r="B38" i="6"/>
  <c r="B36" i="6"/>
  <c r="B32" i="6"/>
  <c r="B31" i="6"/>
  <c r="B30" i="6"/>
  <c r="B29" i="6"/>
  <c r="B28" i="6"/>
  <c r="B25" i="6"/>
  <c r="B24" i="6"/>
  <c r="B23" i="6"/>
  <c r="B22" i="6"/>
  <c r="D2" i="6"/>
  <c r="E2" i="6"/>
  <c r="F2" i="6"/>
  <c r="G2" i="6"/>
  <c r="H2" i="6"/>
  <c r="I2" i="6"/>
  <c r="J2" i="6"/>
  <c r="K2" i="6"/>
  <c r="L2" i="6"/>
  <c r="M2" i="6"/>
  <c r="N2" i="6"/>
  <c r="C2" i="6"/>
  <c r="K33" i="1"/>
  <c r="K32" i="1"/>
  <c r="K31" i="1"/>
  <c r="K30" i="1"/>
  <c r="K29" i="1"/>
  <c r="K28" i="1"/>
  <c r="K27" i="1"/>
  <c r="K26" i="1"/>
  <c r="K25" i="1"/>
  <c r="G38" i="1"/>
  <c r="G37" i="1"/>
  <c r="G36" i="1"/>
  <c r="G33" i="1"/>
  <c r="G32" i="1"/>
  <c r="G31" i="1"/>
  <c r="G30" i="1"/>
  <c r="G29" i="1"/>
  <c r="G28" i="1"/>
  <c r="G27" i="1"/>
  <c r="G26" i="1"/>
  <c r="G25" i="1"/>
  <c r="C26" i="1"/>
  <c r="I6" i="6"/>
  <c r="H6" i="6"/>
  <c r="G6" i="6"/>
  <c r="F6" i="6"/>
  <c r="E6" i="6"/>
  <c r="D6" i="6"/>
  <c r="C6" i="6"/>
  <c r="E19" i="1"/>
  <c r="E10" i="1"/>
  <c r="E9" i="1"/>
  <c r="D10" i="5"/>
  <c r="E10" i="5"/>
  <c r="F10" i="5"/>
  <c r="G10" i="5"/>
  <c r="H10" i="5"/>
  <c r="I10" i="5"/>
  <c r="J10" i="5"/>
  <c r="K10" i="5"/>
  <c r="L10" i="5"/>
  <c r="M10" i="5"/>
  <c r="N10" i="5"/>
  <c r="O10" i="5"/>
  <c r="D14" i="5"/>
  <c r="E14" i="5"/>
  <c r="F14" i="5"/>
  <c r="F15" i="5" s="1"/>
  <c r="G14" i="5"/>
  <c r="H14" i="5"/>
  <c r="I14" i="5"/>
  <c r="J14" i="5"/>
  <c r="E12" i="1" s="1"/>
  <c r="K14" i="5"/>
  <c r="L14" i="5"/>
  <c r="M14" i="5"/>
  <c r="N14" i="5"/>
  <c r="O14" i="5"/>
  <c r="D36" i="5"/>
  <c r="E36" i="5"/>
  <c r="F36" i="5"/>
  <c r="G36" i="5"/>
  <c r="H36" i="5"/>
  <c r="I36" i="5"/>
  <c r="J36" i="5"/>
  <c r="K36" i="5"/>
  <c r="L36" i="5"/>
  <c r="M36" i="5"/>
  <c r="N36" i="5"/>
  <c r="O36" i="5"/>
  <c r="D40" i="5"/>
  <c r="E40" i="5"/>
  <c r="F40" i="5"/>
  <c r="G40" i="5"/>
  <c r="H40" i="5"/>
  <c r="I40" i="5"/>
  <c r="J40" i="5"/>
  <c r="K40" i="5"/>
  <c r="L40" i="5"/>
  <c r="M40" i="5"/>
  <c r="N40" i="5"/>
  <c r="O40" i="5"/>
  <c r="D48" i="5"/>
  <c r="E48" i="5"/>
  <c r="F48" i="5"/>
  <c r="G48" i="5"/>
  <c r="H48" i="5"/>
  <c r="I48" i="5"/>
  <c r="J48" i="5"/>
  <c r="K48" i="5"/>
  <c r="L48" i="5"/>
  <c r="M48" i="5"/>
  <c r="N48" i="5"/>
  <c r="O48" i="5"/>
  <c r="C28" i="6" l="1"/>
  <c r="S28" i="6"/>
  <c r="R31" i="6"/>
  <c r="K28" i="6"/>
  <c r="B26" i="6"/>
  <c r="J31" i="6"/>
  <c r="G23" i="6"/>
  <c r="O23" i="6"/>
  <c r="B21" i="6"/>
  <c r="E17" i="1"/>
  <c r="E15" i="1"/>
  <c r="N15" i="5"/>
  <c r="E14" i="1"/>
  <c r="Q29" i="6"/>
  <c r="C46" i="6"/>
  <c r="D46" i="6"/>
  <c r="E11" i="1"/>
  <c r="E13" i="1" s="1"/>
  <c r="F27" i="6"/>
  <c r="G27" i="6"/>
  <c r="D25" i="6"/>
  <c r="T25" i="6"/>
  <c r="L25" i="6"/>
  <c r="N27" i="6"/>
  <c r="G14" i="6"/>
  <c r="E30" i="6"/>
  <c r="M30" i="6"/>
  <c r="O21" i="6"/>
  <c r="F18" i="6"/>
  <c r="O27" i="6"/>
  <c r="M25" i="6"/>
  <c r="Q21" i="6"/>
  <c r="Q25" i="6"/>
  <c r="M29" i="6"/>
  <c r="H29" i="6"/>
  <c r="P29" i="6"/>
  <c r="I21" i="6"/>
  <c r="F26" i="6"/>
  <c r="H18" i="6"/>
  <c r="M22" i="6"/>
  <c r="R26" i="6"/>
  <c r="F22" i="6"/>
  <c r="S23" i="6"/>
  <c r="S27" i="6"/>
  <c r="F30" i="6"/>
  <c r="K23" i="6"/>
  <c r="E21" i="6"/>
  <c r="J22" i="6"/>
  <c r="J26" i="6"/>
  <c r="N30" i="6"/>
  <c r="I18" i="6"/>
  <c r="C7" i="6"/>
  <c r="G7" i="6"/>
  <c r="G32" i="6"/>
  <c r="O32" i="6"/>
  <c r="G21" i="6"/>
  <c r="N22" i="6"/>
  <c r="N26" i="6"/>
  <c r="K27" i="6"/>
  <c r="D18" i="6"/>
  <c r="E25" i="6"/>
  <c r="E29" i="6"/>
  <c r="G31" i="6"/>
  <c r="E18" i="6"/>
  <c r="I26" i="6"/>
  <c r="Q26" i="6"/>
  <c r="M21" i="6"/>
  <c r="C23" i="6"/>
  <c r="I25" i="6"/>
  <c r="C27" i="6"/>
  <c r="I29" i="6"/>
  <c r="O31" i="6"/>
  <c r="C9" i="6"/>
  <c r="C12" i="6"/>
  <c r="C14" i="6"/>
  <c r="C16" i="6"/>
  <c r="C18" i="6"/>
  <c r="P24" i="6"/>
  <c r="C31" i="6"/>
  <c r="S31" i="6"/>
  <c r="P32" i="6"/>
  <c r="D7" i="6"/>
  <c r="D8" i="6"/>
  <c r="D9" i="6"/>
  <c r="D10" i="6"/>
  <c r="D11" i="6"/>
  <c r="D12" i="6"/>
  <c r="D13" i="6"/>
  <c r="D14" i="6"/>
  <c r="D15" i="6"/>
  <c r="D16" i="6"/>
  <c r="D17" i="6"/>
  <c r="J21" i="6"/>
  <c r="R21" i="6"/>
  <c r="G22" i="6"/>
  <c r="O22" i="6"/>
  <c r="D23" i="6"/>
  <c r="L23" i="6"/>
  <c r="T23" i="6"/>
  <c r="I24" i="6"/>
  <c r="Q24" i="6"/>
  <c r="F25" i="6"/>
  <c r="N25" i="6"/>
  <c r="C26" i="6"/>
  <c r="K26" i="6"/>
  <c r="S26" i="6"/>
  <c r="H27" i="6"/>
  <c r="P27" i="6"/>
  <c r="E28" i="6"/>
  <c r="M28" i="6"/>
  <c r="J29" i="6"/>
  <c r="R29" i="6"/>
  <c r="G30" i="6"/>
  <c r="O30" i="6"/>
  <c r="D31" i="6"/>
  <c r="L31" i="6"/>
  <c r="T31" i="6"/>
  <c r="I32" i="6"/>
  <c r="Q32" i="6"/>
  <c r="C35" i="6"/>
  <c r="C37" i="6"/>
  <c r="C39" i="6"/>
  <c r="C41" i="6"/>
  <c r="C43" i="6"/>
  <c r="C45" i="6"/>
  <c r="C8" i="6"/>
  <c r="C10" i="6"/>
  <c r="C11" i="6"/>
  <c r="C13" i="6"/>
  <c r="C15" i="6"/>
  <c r="C17" i="6"/>
  <c r="H24" i="6"/>
  <c r="K31" i="6"/>
  <c r="H32" i="6"/>
  <c r="E7" i="6"/>
  <c r="E8" i="6"/>
  <c r="E9" i="6"/>
  <c r="E10" i="6"/>
  <c r="E11" i="6"/>
  <c r="E12" i="6"/>
  <c r="E13" i="6"/>
  <c r="E14" i="6"/>
  <c r="E15" i="6"/>
  <c r="E16" i="6"/>
  <c r="E17" i="6"/>
  <c r="C21" i="6"/>
  <c r="K21" i="6"/>
  <c r="S21" i="6"/>
  <c r="H22" i="6"/>
  <c r="P22" i="6"/>
  <c r="E23" i="6"/>
  <c r="M23" i="6"/>
  <c r="J24" i="6"/>
  <c r="R24" i="6"/>
  <c r="G25" i="6"/>
  <c r="O25" i="6"/>
  <c r="D26" i="6"/>
  <c r="L26" i="6"/>
  <c r="T26" i="6"/>
  <c r="I27" i="6"/>
  <c r="Q27" i="6"/>
  <c r="F28" i="6"/>
  <c r="N28" i="6"/>
  <c r="C29" i="6"/>
  <c r="K29" i="6"/>
  <c r="S29" i="6"/>
  <c r="H30" i="6"/>
  <c r="P30" i="6"/>
  <c r="E31" i="6"/>
  <c r="M31" i="6"/>
  <c r="J32" i="6"/>
  <c r="R32" i="6"/>
  <c r="D35" i="6"/>
  <c r="D37" i="6"/>
  <c r="D39" i="6"/>
  <c r="D41" i="6"/>
  <c r="D43" i="6"/>
  <c r="D45" i="6"/>
  <c r="D28" i="6"/>
  <c r="L28" i="6"/>
  <c r="T28" i="6"/>
  <c r="F7" i="6"/>
  <c r="F8" i="6"/>
  <c r="F9" i="6"/>
  <c r="F10" i="6"/>
  <c r="F11" i="6"/>
  <c r="F12" i="6"/>
  <c r="F13" i="6"/>
  <c r="F14" i="6"/>
  <c r="F15" i="6"/>
  <c r="F16" i="6"/>
  <c r="F17" i="6"/>
  <c r="D21" i="6"/>
  <c r="L21" i="6"/>
  <c r="T21" i="6"/>
  <c r="I22" i="6"/>
  <c r="Q22" i="6"/>
  <c r="F23" i="6"/>
  <c r="N23" i="6"/>
  <c r="C24" i="6"/>
  <c r="K24" i="6"/>
  <c r="S24" i="6"/>
  <c r="H25" i="6"/>
  <c r="P25" i="6"/>
  <c r="E26" i="6"/>
  <c r="M26" i="6"/>
  <c r="J27" i="6"/>
  <c r="R27" i="6"/>
  <c r="G28" i="6"/>
  <c r="O28" i="6"/>
  <c r="D29" i="6"/>
  <c r="L29" i="6"/>
  <c r="T29" i="6"/>
  <c r="I30" i="6"/>
  <c r="Q30" i="6"/>
  <c r="F31" i="6"/>
  <c r="N31" i="6"/>
  <c r="C32" i="6"/>
  <c r="K32" i="6"/>
  <c r="S32" i="6"/>
  <c r="E35" i="6"/>
  <c r="E37" i="6"/>
  <c r="E39" i="6"/>
  <c r="E41" i="6"/>
  <c r="E43" i="6"/>
  <c r="E45" i="6"/>
  <c r="G9" i="6"/>
  <c r="G13" i="6"/>
  <c r="G17" i="6"/>
  <c r="H28" i="6"/>
  <c r="P28" i="6"/>
  <c r="J30" i="6"/>
  <c r="R30" i="6"/>
  <c r="D32" i="6"/>
  <c r="L32" i="6"/>
  <c r="T32" i="6"/>
  <c r="G8" i="6"/>
  <c r="G11" i="6"/>
  <c r="G12" i="6"/>
  <c r="G15" i="6"/>
  <c r="G16" i="6"/>
  <c r="G18" i="6"/>
  <c r="D24" i="6"/>
  <c r="L24" i="6"/>
  <c r="T24" i="6"/>
  <c r="H7" i="6"/>
  <c r="H8" i="6"/>
  <c r="H9" i="6"/>
  <c r="H10" i="6"/>
  <c r="H11" i="6"/>
  <c r="H12" i="6"/>
  <c r="H13" i="6"/>
  <c r="H14" i="6"/>
  <c r="H15" i="6"/>
  <c r="H16" i="6"/>
  <c r="H17" i="6"/>
  <c r="F21" i="6"/>
  <c r="N21" i="6"/>
  <c r="C22" i="6"/>
  <c r="K22" i="6"/>
  <c r="S22" i="6"/>
  <c r="H23" i="6"/>
  <c r="P23" i="6"/>
  <c r="E24" i="6"/>
  <c r="M24" i="6"/>
  <c r="J25" i="6"/>
  <c r="R25" i="6"/>
  <c r="G26" i="6"/>
  <c r="O26" i="6"/>
  <c r="D27" i="6"/>
  <c r="L27" i="6"/>
  <c r="T27" i="6"/>
  <c r="I28" i="6"/>
  <c r="Q28" i="6"/>
  <c r="F29" i="6"/>
  <c r="N29" i="6"/>
  <c r="C30" i="6"/>
  <c r="K30" i="6"/>
  <c r="S30" i="6"/>
  <c r="H31" i="6"/>
  <c r="P31" i="6"/>
  <c r="E32" i="6"/>
  <c r="M32" i="6"/>
  <c r="C36" i="6"/>
  <c r="C38" i="6"/>
  <c r="C40" i="6"/>
  <c r="C42" i="6"/>
  <c r="C44" i="6"/>
  <c r="G10" i="6"/>
  <c r="R22" i="6"/>
  <c r="I7" i="6"/>
  <c r="I8" i="6"/>
  <c r="I9" i="6"/>
  <c r="I10" i="6"/>
  <c r="I11" i="6"/>
  <c r="I12" i="6"/>
  <c r="I13" i="6"/>
  <c r="I14" i="6"/>
  <c r="I15" i="6"/>
  <c r="I16" i="6"/>
  <c r="I17" i="6"/>
  <c r="D22" i="6"/>
  <c r="L22" i="6"/>
  <c r="T22" i="6"/>
  <c r="I23" i="6"/>
  <c r="Q23" i="6"/>
  <c r="F24" i="6"/>
  <c r="N24" i="6"/>
  <c r="C25" i="6"/>
  <c r="K25" i="6"/>
  <c r="S25" i="6"/>
  <c r="H26" i="6"/>
  <c r="P26" i="6"/>
  <c r="E27" i="6"/>
  <c r="M27" i="6"/>
  <c r="J28" i="6"/>
  <c r="R28" i="6"/>
  <c r="G29" i="6"/>
  <c r="O29" i="6"/>
  <c r="D30" i="6"/>
  <c r="L30" i="6"/>
  <c r="T30" i="6"/>
  <c r="I31" i="6"/>
  <c r="Q31" i="6"/>
  <c r="F32" i="6"/>
  <c r="N32" i="6"/>
  <c r="D36" i="6"/>
  <c r="D38" i="6"/>
  <c r="D40" i="6"/>
  <c r="D42" i="6"/>
  <c r="D44" i="6"/>
  <c r="H21" i="6"/>
  <c r="P21" i="6"/>
  <c r="E22" i="6"/>
  <c r="J23" i="6"/>
  <c r="R23" i="6"/>
  <c r="G24" i="6"/>
  <c r="O24" i="6"/>
  <c r="E36" i="6"/>
  <c r="E38" i="6"/>
  <c r="E40" i="6"/>
  <c r="E42" i="6"/>
  <c r="E44" i="6"/>
  <c r="J15" i="5"/>
  <c r="E41" i="5"/>
  <c r="I15" i="5"/>
  <c r="D15" i="5"/>
  <c r="G41" i="5"/>
  <c r="N41" i="5"/>
  <c r="O15" i="5"/>
  <c r="G15" i="5"/>
  <c r="K15" i="5"/>
  <c r="I41" i="5"/>
  <c r="H15" i="5"/>
  <c r="J41" i="5"/>
  <c r="M15" i="5"/>
  <c r="E15" i="5"/>
  <c r="E50" i="5" s="1"/>
  <c r="E54" i="5" s="1"/>
  <c r="M41" i="5"/>
  <c r="H41" i="5"/>
  <c r="O41" i="5"/>
  <c r="K41" i="5"/>
  <c r="L15" i="5"/>
  <c r="L41" i="5"/>
  <c r="D41" i="5"/>
  <c r="F41" i="5"/>
  <c r="H32" i="1" l="1"/>
  <c r="E16" i="1"/>
  <c r="E37" i="1"/>
  <c r="E28" i="1"/>
  <c r="L30" i="1"/>
  <c r="H31" i="1"/>
  <c r="E30" i="1"/>
  <c r="H30" i="1"/>
  <c r="D50" i="5"/>
  <c r="D54" i="5" s="1"/>
  <c r="I50" i="5"/>
  <c r="I54" i="5" s="1"/>
  <c r="E35" i="1"/>
  <c r="L28" i="1"/>
  <c r="G50" i="5"/>
  <c r="G54" i="5" s="1"/>
  <c r="H38" i="1"/>
  <c r="H29" i="1"/>
  <c r="F50" i="5"/>
  <c r="F54" i="5" s="1"/>
  <c r="N50" i="5"/>
  <c r="N54" i="5" s="1"/>
  <c r="L25" i="1"/>
  <c r="E27" i="1"/>
  <c r="E32" i="1"/>
  <c r="H26" i="1"/>
  <c r="L26" i="1"/>
  <c r="L29" i="1"/>
  <c r="L27" i="1"/>
  <c r="H27" i="1"/>
  <c r="H28" i="1"/>
  <c r="H37" i="1"/>
  <c r="H33" i="1"/>
  <c r="L31" i="1"/>
  <c r="H25" i="1"/>
  <c r="E33" i="1"/>
  <c r="L33" i="1"/>
  <c r="L32" i="1"/>
  <c r="H36" i="1"/>
  <c r="E18" i="1"/>
  <c r="E20" i="1" s="1"/>
  <c r="J50" i="5"/>
  <c r="J54" i="5" s="1"/>
  <c r="K50" i="5"/>
  <c r="K54" i="5" s="1"/>
  <c r="O50" i="5"/>
  <c r="O54" i="5" s="1"/>
  <c r="H50" i="5"/>
  <c r="H54" i="5" s="1"/>
  <c r="M50" i="5"/>
  <c r="M54" i="5" s="1"/>
  <c r="L50" i="5"/>
  <c r="L54" i="5" s="1"/>
  <c r="E29" i="1" l="1"/>
  <c r="E31" i="1" s="1"/>
  <c r="I38" i="1"/>
  <c r="M29" i="1"/>
  <c r="M28" i="1"/>
  <c r="I33" i="1"/>
  <c r="I27" i="1"/>
  <c r="M31" i="1"/>
  <c r="I32" i="1"/>
  <c r="I25" i="1"/>
  <c r="M25" i="1"/>
  <c r="I28" i="1"/>
  <c r="M27" i="1"/>
  <c r="M32" i="1"/>
  <c r="I31" i="1"/>
  <c r="M26" i="1"/>
  <c r="M33" i="1"/>
  <c r="I29" i="1"/>
  <c r="I30" i="1"/>
  <c r="M30" i="1"/>
  <c r="I26" i="1"/>
  <c r="I36" i="1"/>
  <c r="I37" i="1"/>
  <c r="E34" i="1"/>
  <c r="E36" i="1" l="1"/>
  <c r="E38" i="1" s="1"/>
</calcChain>
</file>

<file path=xl/sharedStrings.xml><?xml version="1.0" encoding="utf-8"?>
<sst xmlns="http://schemas.openxmlformats.org/spreadsheetml/2006/main" count="127" uniqueCount="75">
  <si>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</si>
  <si>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</si>
  <si>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</si>
  <si>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</si>
  <si>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</si>
  <si>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</si>
  <si>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</si>
  <si>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</si>
  <si>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</si>
  <si>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</si>
  <si>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DATABASE</t>
  </si>
  <si>
    <t>NET PROFIT</t>
  </si>
  <si>
    <t>TOTAL SHARE DISTRIBUTIONS</t>
  </si>
  <si>
    <t>NET INCOME</t>
  </si>
  <si>
    <t>TOTAL TAXES</t>
  </si>
  <si>
    <t>Other Taxes- 2</t>
  </si>
  <si>
    <t>Other Taxes- 1</t>
  </si>
  <si>
    <t>Payroll Taxes</t>
  </si>
  <si>
    <t>Income Taxes</t>
  </si>
  <si>
    <t>TAX DETAILS</t>
  </si>
  <si>
    <t>TOTAL EXPENSES</t>
  </si>
  <si>
    <t>Total Non-Recurring Expenses</t>
  </si>
  <si>
    <t>Other</t>
  </si>
  <si>
    <t>Gifts and Rewards Given</t>
  </si>
  <si>
    <t>Soft&amp;Hardware Equipments</t>
  </si>
  <si>
    <t>Total Operating Expenses</t>
  </si>
  <si>
    <t xml:space="preserve">Other </t>
  </si>
  <si>
    <t>Travel</t>
  </si>
  <si>
    <t>Outside Services</t>
  </si>
  <si>
    <t>Repairs and Maintenance</t>
  </si>
  <si>
    <t>Meals and Entertainment</t>
  </si>
  <si>
    <t>Web site Expenses</t>
  </si>
  <si>
    <t xml:space="preserve">Patents </t>
  </si>
  <si>
    <t>Technology Licenses</t>
  </si>
  <si>
    <t>Insurance</t>
  </si>
  <si>
    <t>Depreciation</t>
  </si>
  <si>
    <t>Utilities</t>
  </si>
  <si>
    <t>Telephone</t>
  </si>
  <si>
    <t>Rent</t>
  </si>
  <si>
    <t>Office Supplies</t>
  </si>
  <si>
    <t>Advertising</t>
  </si>
  <si>
    <t>Direct Marketing</t>
  </si>
  <si>
    <t>Wages and Salaries</t>
  </si>
  <si>
    <t>EXPENSE DETAILS</t>
  </si>
  <si>
    <t>Total Non-Operational Income</t>
  </si>
  <si>
    <t>Other Income</t>
  </si>
  <si>
    <t>Rental Income</t>
  </si>
  <si>
    <t>Interest Income</t>
  </si>
  <si>
    <t>Gross Profit</t>
  </si>
  <si>
    <t>Total Cost of Sales</t>
  </si>
  <si>
    <t>Total Sales Revenue</t>
  </si>
  <si>
    <t>INCOME DETAILS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</si>
  <si>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</si>
  <si>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</si>
  <si>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</si>
  <si>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</si>
  <si>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</si>
  <si>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</si>
  <si>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</si>
  <si>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</si>
  <si>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</si>
  <si>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</si>
  <si>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</si>
  <si>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</si>
  <si>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r>
      <t>TOTAL INCOME (</t>
    </r>
    <r>
      <rPr>
        <b/>
        <sz val="9"/>
        <color theme="0"/>
        <rFont val="Arial"/>
        <family val="2"/>
        <scheme val="minor"/>
      </rPr>
      <t>GROSS</t>
    </r>
    <r>
      <rPr>
        <b/>
        <sz val="11"/>
        <color theme="0"/>
        <rFont val="Arial"/>
        <family val="2"/>
        <scheme val="minor"/>
      </rPr>
      <t>)</t>
    </r>
  </si>
  <si>
    <t>Profit &amp; Loss Statement</t>
  </si>
  <si>
    <t>(YEAR TOTAL)</t>
  </si>
  <si>
    <t>:</t>
  </si>
  <si>
    <t>TOTAL INCOME</t>
  </si>
  <si>
    <t>MONTH TOTAL</t>
  </si>
  <si>
    <t>EXPENSES DETAILS (MONTH TOTAL)</t>
  </si>
  <si>
    <t>Operating Expenses</t>
  </si>
  <si>
    <t>Non-Recurring Expenses</t>
  </si>
  <si>
    <t>Select Month:</t>
  </si>
  <si>
    <t>PROFIT AND LOSS STATEMENT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</si>
</sst>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409]#,##0.0_ ;[Red]\-[$$-409]#,##0.0\ "/>
    <numFmt numFmtId="165" formatCode="[$$-409]#,##0.0"/>
    <numFmt numFmtId="166" formatCode="[$$-409]#,##0.00_ ;[Red]\-[$$-409]#,##0.00\ "/>
    <numFmt numFmtId="167" formatCode="[$$-409]#,##0.00"/>
    <numFmt numFmtId="168" formatCode="[$$-409]#,##0"/>
    <numFmt numFmtId="169" formatCode="0.0%"/>
  </numFmts>
  <fonts count="5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  <scheme val="minor"/>
    </font>
    <font>
      <b/>
      <i/>
      <sz val="11"/>
      <name val="Arial"/>
      <family val="2"/>
      <scheme val="minor"/>
    </font>
    <font>
      <b/>
      <i/>
      <sz val="11.0"/>
      <name val="Arial"/>
      <family val="2"/>
      <scheme val="minor"/>
    </font>
    <font>
      <i/>
      <sz val="11"/>
      <name val="Arial"/>
      <family val="2"/>
      <scheme val="minor"/>
    </font>
    <font>
      <b/>
      <sz val="9"/>
      <color theme="0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i/>
      <sz val="10"/>
      <name val="Arial"/>
      <family val="2"/>
      <scheme val="minor"/>
    </font>
    <font>
      <b/>
      <sz val="11.0"/>
      <name val="Arial"/>
      <family val="2"/>
      <scheme val="minor"/>
    </font>
    <font>
      <b/>
      <sz val="11"/>
      <color theme="6" tint="-0.499984740745262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sz val="1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theme="0"/>
      <name val="Arial"/>
      <family val="2"/>
      <scheme val="minor"/>
    </font>
    <font>
      <u/>
      <sz val="11"/>
      <color theme="0"/>
      <name val="Arial"/>
      <family val="2"/>
      <scheme val="minor"/>
    </font>
    <font>
      <b/>
      <sz val="12"/>
      <color theme="9" tint="-0.499984740745262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1"/>
      <color rgb="FF262626"/>
      <name val="Arial"/>
      <family val="2"/>
      <charset val="162"/>
      <scheme val="minor"/>
    </font>
    <font>
      <b/>
      <sz val="12"/>
      <color rgb="FF262626"/>
      <name val="Arial"/>
      <family val="2"/>
      <charset val="162"/>
      <scheme val="minor"/>
    </font>
    <font>
      <b/>
      <u/>
      <sz val="11"/>
      <color rgb="FF262626"/>
      <name val="Arial"/>
      <family val="2"/>
      <charset val="162"/>
      <scheme val="minor"/>
    </font>
    <font>
      <sz val="11"/>
      <color rgb="FF262626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499984740745262"/>
      </right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499984740745262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499984740745262"/>
      </right>
      <top/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499984740745262"/>
      </right>
      <top style="thin">
        <color theme="4" tint="-0.24994659260841701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dashed">
        <color theme="0" tint="-4.9989318521683403E-2"/>
      </top>
      <bottom style="dashed">
        <color theme="0" tint="-4.9989318521683403E-2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9" tint="0.39994506668294322"/>
      </left>
      <right/>
      <top style="medium">
        <color theme="9" tint="0.39994506668294322"/>
      </top>
      <bottom/>
      <diagonal/>
    </border>
    <border>
      <left/>
      <right/>
      <top style="medium">
        <color theme="9" tint="0.39994506668294322"/>
      </top>
      <bottom/>
      <diagonal/>
    </border>
    <border>
      <left/>
      <right style="medium">
        <color theme="9" tint="0.39994506668294322"/>
      </right>
      <top style="medium">
        <color theme="9" tint="0.39994506668294322"/>
      </top>
      <bottom/>
      <diagonal/>
    </border>
    <border>
      <left style="medium">
        <color theme="9" tint="0.39994506668294322"/>
      </left>
      <right/>
      <top/>
      <bottom/>
      <diagonal/>
    </border>
    <border>
      <left/>
      <right style="medium">
        <color theme="9" tint="0.39994506668294322"/>
      </right>
      <top/>
      <bottom/>
      <diagonal/>
    </border>
    <border>
      <left style="medium">
        <color theme="9" tint="0.39994506668294322"/>
      </left>
      <right/>
      <top style="dashed">
        <color theme="0" tint="-4.9989318521683403E-2"/>
      </top>
      <bottom style="dashed">
        <color theme="0" tint="-4.9989318521683403E-2"/>
      </bottom>
      <diagonal/>
    </border>
    <border>
      <left style="medium">
        <color theme="9" tint="0.39994506668294322"/>
      </left>
      <right/>
      <top style="dashed">
        <color theme="0" tint="-4.9989318521683403E-2"/>
      </top>
      <bottom style="medium">
        <color theme="9" tint="0.39994506668294322"/>
      </bottom>
      <diagonal/>
    </border>
    <border>
      <left/>
      <right/>
      <top style="dashed">
        <color theme="0" tint="-4.9989318521683403E-2"/>
      </top>
      <bottom style="medium">
        <color theme="9" tint="0.39994506668294322"/>
      </bottom>
      <diagonal/>
    </border>
    <border>
      <left/>
      <right style="medium">
        <color theme="9" tint="0.39994506668294322"/>
      </right>
      <top/>
      <bottom style="medium">
        <color theme="9" tint="0.39994506668294322"/>
      </bottom>
      <diagonal/>
    </border>
    <border>
      <left style="medium">
        <color theme="9" tint="0.39994506668294322"/>
      </left>
      <right/>
      <top style="medium">
        <color theme="9" tint="0.39991454817346722"/>
      </top>
      <bottom style="dashed">
        <color theme="0" tint="-4.9989318521683403E-2"/>
      </bottom>
      <diagonal/>
    </border>
    <border>
      <left/>
      <right/>
      <top style="medium">
        <color theme="9" tint="0.39991454817346722"/>
      </top>
      <bottom style="dashed">
        <color theme="0" tint="-4.9989318521683403E-2"/>
      </bottom>
      <diagonal/>
    </border>
    <border>
      <left/>
      <right style="medium">
        <color theme="9" tint="0.39994506668294322"/>
      </right>
      <top style="medium">
        <color theme="9" tint="0.3999145481734672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9"/>
      </left>
      <right/>
      <top style="thin">
        <color theme="0" tint="-0.24994659260841701"/>
      </top>
      <bottom style="thin">
        <color theme="9"/>
      </bottom>
      <diagonal/>
    </border>
    <border>
      <left/>
      <right/>
      <top style="thin">
        <color theme="0" tint="-0.24994659260841701"/>
      </top>
      <bottom style="thin">
        <color theme="9"/>
      </bottom>
      <diagonal/>
    </border>
    <border>
      <left/>
      <right style="thin">
        <color theme="9"/>
      </right>
      <top style="thin">
        <color theme="0" tint="-0.24994659260841701"/>
      </top>
      <bottom style="thin">
        <color theme="9"/>
      </bottom>
      <diagonal/>
    </border>
    <border>
      <left style="medium">
        <color theme="3" tint="0.59996337778862885"/>
      </left>
      <right/>
      <top style="medium">
        <color theme="3" tint="0.59996337778862885"/>
      </top>
      <bottom/>
      <diagonal/>
    </border>
    <border>
      <left/>
      <right/>
      <top style="medium">
        <color theme="3" tint="0.59996337778862885"/>
      </top>
      <bottom/>
      <diagonal/>
    </border>
    <border>
      <left/>
      <right style="medium">
        <color theme="3" tint="0.59996337778862885"/>
      </right>
      <top style="medium">
        <color theme="3" tint="0.59996337778862885"/>
      </top>
      <bottom/>
      <diagonal/>
    </border>
    <border>
      <left/>
      <right style="medium">
        <color theme="3" tint="0.59996337778862885"/>
      </right>
      <top/>
      <bottom/>
      <diagonal/>
    </border>
    <border>
      <left style="medium">
        <color theme="3" tint="0.59996337778862885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3" tint="0.59996337778862885"/>
      </left>
      <right/>
      <top style="thin">
        <color theme="0" tint="-4.9989318521683403E-2"/>
      </top>
      <bottom style="medium">
        <color theme="3" tint="0.59996337778862885"/>
      </bottom>
      <diagonal/>
    </border>
    <border>
      <left/>
      <right/>
      <top style="thin">
        <color theme="0" tint="-4.9989318521683403E-2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3" tint="0.59996337778862885"/>
      </bottom>
      <diagonal/>
    </border>
    <border>
      <left style="medium">
        <color theme="3" tint="0.59996337778862885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theme="3" tint="0.59996337778862885"/>
      </left>
      <right/>
      <top/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260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3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49" fontId="23" fillId="3" borderId="0" xfId="0" applyNumberFormat="1" applyFont="1" applyFill="1" applyAlignment="1">
      <alignment horizontal="left" vertical="center" indent="1"/>
    </xf>
    <xf numFmtId="0" fontId="22" fillId="3" borderId="0" xfId="0" applyFont="1" applyFill="1" applyAlignment="1">
      <alignment horizontal="center" vertical="center"/>
    </xf>
    <xf numFmtId="0" fontId="24" fillId="4" borderId="0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49" fontId="26" fillId="5" borderId="0" xfId="0" applyNumberFormat="1" applyFont="1" applyFill="1" applyAlignment="1">
      <alignment horizontal="left" vertical="center" indent="1"/>
    </xf>
    <xf numFmtId="0" fontId="26" fillId="5" borderId="0" xfId="0" applyFont="1" applyFill="1" applyAlignment="1">
      <alignment horizontal="center" vertical="center"/>
    </xf>
    <xf numFmtId="0" fontId="27" fillId="6" borderId="0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center" vertical="center"/>
    </xf>
    <xf numFmtId="0" fontId="0" fillId="2" borderId="0" xfId="1" applyFont="1" applyFill="1" applyAlignment="1">
      <alignment vertical="center"/>
    </xf>
    <xf numFmtId="0" fontId="0" fillId="2" borderId="0" xfId="0" applyFont="1" applyFill="1"/>
    <xf numFmtId="0" fontId="0" fillId="2" borderId="0" xfId="1" applyFont="1" applyFill="1" applyBorder="1" applyAlignment="1">
      <alignment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2" borderId="0" xfId="0" applyFont="1" applyFill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7" borderId="0" xfId="0" applyFont="1" applyFill="1" applyBorder="1"/>
    <xf numFmtId="0" fontId="43" fillId="7" borderId="0" xfId="2" applyFont="1" applyFill="1" applyBorder="1" applyAlignment="1" applyProtection="1">
      <alignment vertical="center"/>
    </xf>
    <xf numFmtId="0" fontId="0" fillId="7" borderId="0" xfId="0" applyFont="1" applyFill="1" applyBorder="1" applyAlignment="1">
      <alignment horizontal="center"/>
    </xf>
    <xf numFmtId="0" fontId="28" fillId="14" borderId="14" xfId="0" applyFont="1" applyFill="1" applyBorder="1" applyAlignment="1">
      <alignment horizontal="center" vertical="center" shrinkToFit="1"/>
    </xf>
    <xf numFmtId="165" fontId="30" fillId="0" borderId="49" xfId="0" applyNumberFormat="1" applyFont="1" applyBorder="1" applyAlignment="1" applyProtection="1">
      <alignment horizontal="right" vertical="center" shrinkToFit="1"/>
      <protection locked="0"/>
    </xf>
    <xf numFmtId="165" fontId="30" fillId="0" borderId="48" xfId="0" applyNumberFormat="1" applyFont="1" applyBorder="1" applyAlignment="1" applyProtection="1">
      <alignment horizontal="right" vertical="center" shrinkToFit="1"/>
      <protection locked="0"/>
    </xf>
    <xf numFmtId="165" fontId="30" fillId="0" borderId="0" xfId="0" applyNumberFormat="1" applyFont="1" applyAlignment="1" applyProtection="1">
      <alignment horizontal="right" vertical="center" shrinkToFit="1"/>
      <protection locked="0"/>
    </xf>
    <xf numFmtId="165" fontId="30" fillId="0" borderId="46" xfId="0" applyNumberFormat="1" applyFont="1" applyBorder="1" applyAlignment="1" applyProtection="1">
      <alignment horizontal="right" vertical="center" shrinkToFit="1"/>
      <protection locked="0"/>
    </xf>
    <xf numFmtId="0" fontId="33" fillId="0" borderId="47" xfId="0" applyFont="1" applyBorder="1" applyAlignment="1" applyProtection="1">
      <alignment horizontal="right" vertical="center" shrinkToFit="1"/>
      <protection locked="0"/>
    </xf>
    <xf numFmtId="165" fontId="29" fillId="0" borderId="0" xfId="0" applyNumberFormat="1" applyFont="1" applyFill="1" applyAlignment="1">
      <alignment horizontal="right" vertical="center" shrinkToFit="1"/>
    </xf>
    <xf numFmtId="0" fontId="28" fillId="0" borderId="0" xfId="0" applyFont="1" applyFill="1" applyAlignment="1">
      <alignment horizontal="center" vertical="center" shrinkToFit="1"/>
    </xf>
    <xf numFmtId="164" fontId="36" fillId="0" borderId="38" xfId="0" applyNumberFormat="1" applyFont="1" applyBorder="1" applyAlignment="1" applyProtection="1">
      <alignment horizontal="right" vertical="center" shrinkToFit="1"/>
      <protection locked="0"/>
    </xf>
    <xf numFmtId="164" fontId="36" fillId="0" borderId="37" xfId="0" applyNumberFormat="1" applyFont="1" applyBorder="1" applyAlignment="1" applyProtection="1">
      <alignment horizontal="right" vertical="center" shrinkToFit="1"/>
      <protection locked="0"/>
    </xf>
    <xf numFmtId="0" fontId="33" fillId="0" borderId="36" xfId="0" applyFont="1" applyBorder="1" applyAlignment="1" applyProtection="1">
      <alignment horizontal="right" vertical="center" shrinkToFit="1"/>
      <protection locked="0"/>
    </xf>
    <xf numFmtId="164" fontId="36" fillId="0" borderId="0" xfId="0" applyNumberFormat="1" applyFont="1" applyAlignment="1" applyProtection="1">
      <alignment horizontal="right" vertical="center" shrinkToFit="1"/>
      <protection locked="0"/>
    </xf>
    <xf numFmtId="164" fontId="36" fillId="0" borderId="35" xfId="0" applyNumberFormat="1" applyFont="1" applyBorder="1" applyAlignment="1" applyProtection="1">
      <alignment horizontal="right" vertical="center" shrinkToFit="1"/>
      <protection locked="0"/>
    </xf>
    <xf numFmtId="0" fontId="33" fillId="0" borderId="34" xfId="0" applyFont="1" applyBorder="1" applyAlignment="1" applyProtection="1">
      <alignment horizontal="right" vertical="center" shrinkToFit="1"/>
      <protection locked="0"/>
    </xf>
    <xf numFmtId="164" fontId="30" fillId="0" borderId="0" xfId="0" applyNumberFormat="1" applyFont="1" applyAlignment="1" applyProtection="1">
      <alignment horizontal="right" vertical="center" shrinkToFit="1"/>
      <protection locked="0"/>
    </xf>
    <xf numFmtId="164" fontId="30" fillId="0" borderId="35" xfId="0" applyNumberFormat="1" applyFont="1" applyBorder="1" applyAlignment="1" applyProtection="1">
      <alignment horizontal="right" vertical="center" shrinkToFit="1"/>
      <protection locked="0"/>
    </xf>
    <xf numFmtId="164" fontId="30" fillId="0" borderId="33" xfId="0" applyNumberFormat="1" applyFont="1" applyBorder="1" applyAlignment="1" applyProtection="1">
      <alignment horizontal="right" vertical="center" shrinkToFit="1"/>
      <protection locked="0"/>
    </xf>
    <xf numFmtId="164" fontId="30" fillId="0" borderId="32" xfId="0" applyNumberFormat="1" applyFont="1" applyBorder="1" applyAlignment="1" applyProtection="1">
      <alignment horizontal="right" vertical="center" shrinkToFit="1"/>
      <protection locked="0"/>
    </xf>
    <xf numFmtId="0" fontId="35" fillId="0" borderId="0" xfId="0" applyFont="1" applyFill="1" applyAlignment="1">
      <alignment horizontal="left" vertical="center" shrinkToFit="1"/>
    </xf>
    <xf numFmtId="164" fontId="28" fillId="0" borderId="0" xfId="0" applyNumberFormat="1" applyFont="1" applyFill="1" applyAlignment="1">
      <alignment horizontal="right" vertical="center" shrinkToFit="1"/>
    </xf>
    <xf numFmtId="0" fontId="38" fillId="0" borderId="0" xfId="0" applyFont="1" applyFill="1" applyAlignment="1">
      <alignment horizontal="center" vertical="center" shrinkToFit="1"/>
    </xf>
    <xf numFmtId="0" fontId="33" fillId="0" borderId="24" xfId="0" applyFont="1" applyBorder="1" applyAlignment="1" applyProtection="1">
      <alignment horizontal="right" vertical="center" shrinkToFit="1"/>
      <protection locked="0"/>
    </xf>
    <xf numFmtId="164" fontId="36" fillId="0" borderId="23" xfId="0" applyNumberFormat="1" applyFont="1" applyBorder="1" applyAlignment="1" applyProtection="1">
      <alignment horizontal="right" vertical="center" shrinkToFit="1"/>
      <protection locked="0"/>
    </xf>
    <xf numFmtId="164" fontId="36" fillId="0" borderId="22" xfId="0" applyNumberFormat="1" applyFont="1" applyBorder="1" applyAlignment="1" applyProtection="1">
      <alignment horizontal="right" vertical="center" shrinkToFit="1"/>
      <protection locked="0"/>
    </xf>
    <xf numFmtId="0" fontId="33" fillId="0" borderId="21" xfId="0" applyFont="1" applyBorder="1" applyAlignment="1" applyProtection="1">
      <alignment horizontal="right" vertical="center" shrinkToFit="1"/>
      <protection locked="0"/>
    </xf>
    <xf numFmtId="164" fontId="36" fillId="0" borderId="20" xfId="0" applyNumberFormat="1" applyFont="1" applyBorder="1" applyAlignment="1" applyProtection="1">
      <alignment horizontal="right" vertical="center" shrinkToFit="1"/>
      <protection locked="0"/>
    </xf>
    <xf numFmtId="0" fontId="33" fillId="0" borderId="19" xfId="0" applyFont="1" applyBorder="1" applyAlignment="1" applyProtection="1">
      <alignment horizontal="right" vertical="center" shrinkToFit="1"/>
      <protection locked="0"/>
    </xf>
    <xf numFmtId="164" fontId="36" fillId="0" borderId="18" xfId="0" applyNumberFormat="1" applyFont="1" applyBorder="1" applyAlignment="1" applyProtection="1">
      <alignment horizontal="right" vertical="center" shrinkToFit="1"/>
      <protection locked="0"/>
    </xf>
    <xf numFmtId="164" fontId="36" fillId="0" borderId="17" xfId="0" applyNumberFormat="1" applyFont="1" applyBorder="1" applyAlignment="1" applyProtection="1">
      <alignment horizontal="right" vertical="center" shrinkToFit="1"/>
      <protection locked="0"/>
    </xf>
    <xf numFmtId="0" fontId="29" fillId="0" borderId="0" xfId="0" applyFont="1" applyFill="1" applyAlignment="1">
      <alignment vertical="center" shrinkToFit="1"/>
    </xf>
    <xf numFmtId="0" fontId="39" fillId="0" borderId="0" xfId="0" applyFont="1" applyFill="1" applyAlignment="1">
      <alignment vertical="center" shrinkToFit="1"/>
    </xf>
    <xf numFmtId="164" fontId="29" fillId="0" borderId="0" xfId="0" applyNumberFormat="1" applyFont="1" applyFill="1" applyAlignment="1">
      <alignment horizontal="right" vertical="center" shrinkToFit="1"/>
    </xf>
    <xf numFmtId="164" fontId="40" fillId="0" borderId="12" xfId="0" applyNumberFormat="1" applyFont="1" applyBorder="1" applyAlignment="1" applyProtection="1">
      <alignment horizontal="right" vertical="center" shrinkToFit="1"/>
      <protection locked="0"/>
    </xf>
    <xf numFmtId="164" fontId="40" fillId="0" borderId="53" xfId="0" applyNumberFormat="1" applyFont="1" applyBorder="1" applyAlignment="1" applyProtection="1">
      <alignment horizontal="right" vertical="center" shrinkToFit="1"/>
      <protection locked="0"/>
    </xf>
    <xf numFmtId="0" fontId="33" fillId="0" borderId="0" xfId="0" applyFont="1" applyFill="1" applyAlignment="1" applyProtection="1">
      <alignment horizontal="right" vertical="center" shrinkToFit="1"/>
      <protection locked="0"/>
    </xf>
    <xf numFmtId="164" fontId="36" fillId="0" borderId="0" xfId="0" applyNumberFormat="1" applyFont="1" applyFill="1" applyAlignment="1" applyProtection="1">
      <alignment horizontal="right" vertical="center" shrinkToFit="1"/>
      <protection locked="0"/>
    </xf>
    <xf numFmtId="49" fontId="23" fillId="3" borderId="0" xfId="0" applyNumberFormat="1" applyFont="1" applyFill="1" applyAlignment="1">
      <alignment horizontal="left" vertical="center" indent="5"/>
    </xf>
    <xf numFmtId="49" fontId="26" fillId="5" borderId="0" xfId="0" applyNumberFormat="1" applyFont="1" applyFill="1" applyAlignment="1">
      <alignment horizontal="left" vertical="center" indent="5"/>
    </xf>
    <xf numFmtId="49" fontId="10" fillId="3" borderId="0" xfId="0" applyNumberFormat="1" applyFont="1" applyFill="1" applyAlignment="1">
      <alignment horizontal="left" vertical="center" indent="5"/>
    </xf>
    <xf numFmtId="49" fontId="7" fillId="5" borderId="0" xfId="0" applyNumberFormat="1" applyFont="1" applyFill="1" applyAlignment="1">
      <alignment horizontal="left" vertical="center" indent="5"/>
    </xf>
    <xf numFmtId="0" fontId="47" fillId="0" borderId="62" xfId="0" applyFont="1" applyFill="1" applyBorder="1" applyAlignment="1" applyProtection="1">
      <alignment horizontal="centerContinuous" vertical="center"/>
      <protection hidden="1"/>
    </xf>
    <xf numFmtId="0" fontId="0" fillId="0" borderId="1" xfId="0" applyBorder="1" applyProtection="1"/>
    <xf numFmtId="0" fontId="0" fillId="0" borderId="2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47" fillId="15" borderId="0" xfId="0" applyFont="1" applyFill="1" applyBorder="1" applyAlignment="1" applyProtection="1">
      <alignment horizontal="centerContinuous" vertical="center"/>
    </xf>
    <xf numFmtId="0" fontId="29" fillId="16" borderId="56" xfId="0" applyFont="1" applyFill="1" applyBorder="1" applyAlignment="1" applyProtection="1">
      <alignment horizontal="right" vertical="center" shrinkToFit="1"/>
    </xf>
    <xf numFmtId="0" fontId="50" fillId="16" borderId="57" xfId="0" applyFont="1" applyFill="1" applyBorder="1" applyProtection="1"/>
    <xf numFmtId="0" fontId="5" fillId="0" borderId="0" xfId="0" applyFont="1" applyFill="1" applyBorder="1" applyProtection="1"/>
    <xf numFmtId="0" fontId="47" fillId="15" borderId="59" xfId="0" applyFont="1" applyFill="1" applyBorder="1" applyAlignment="1" applyProtection="1">
      <alignment horizontal="centerContinuous" vertical="center"/>
    </xf>
    <xf numFmtId="0" fontId="47" fillId="15" borderId="60" xfId="0" applyFont="1" applyFill="1" applyBorder="1" applyAlignment="1" applyProtection="1">
      <alignment horizontal="centerContinuous" vertical="center"/>
    </xf>
    <xf numFmtId="0" fontId="47" fillId="15" borderId="61" xfId="0" applyFont="1" applyFill="1" applyBorder="1" applyAlignment="1" applyProtection="1">
      <alignment horizontal="centerContinuous" vertical="center"/>
    </xf>
    <xf numFmtId="0" fontId="47" fillId="15" borderId="62" xfId="0" applyFont="1" applyFill="1" applyBorder="1" applyAlignment="1" applyProtection="1">
      <alignment horizontal="centerContinuous" vertical="center"/>
    </xf>
    <xf numFmtId="0" fontId="47" fillId="15" borderId="63" xfId="0" applyFont="1" applyFill="1" applyBorder="1" applyAlignment="1" applyProtection="1">
      <alignment horizontal="centerContinuous" vertical="center"/>
    </xf>
    <xf numFmtId="0" fontId="13" fillId="17" borderId="68" xfId="0" applyFont="1" applyFill="1" applyBorder="1" applyAlignment="1" applyProtection="1">
      <alignment horizontal="left" vertical="center" indent="1"/>
    </xf>
    <xf numFmtId="0" fontId="13" fillId="17" borderId="69" xfId="0" applyFont="1" applyFill="1" applyBorder="1" applyAlignment="1" applyProtection="1">
      <alignment horizontal="center" vertical="center"/>
    </xf>
    <xf numFmtId="0" fontId="13" fillId="17" borderId="64" xfId="0" applyFont="1" applyFill="1" applyBorder="1" applyAlignment="1" applyProtection="1">
      <alignment horizontal="left" vertical="center" indent="1"/>
    </xf>
    <xf numFmtId="0" fontId="13" fillId="17" borderId="55" xfId="0" applyFont="1" applyFill="1" applyBorder="1" applyAlignment="1" applyProtection="1">
      <alignment horizontal="center" vertical="center"/>
    </xf>
    <xf numFmtId="0" fontId="15" fillId="17" borderId="64" xfId="0" applyFont="1" applyFill="1" applyBorder="1" applyAlignment="1" applyProtection="1">
      <alignment horizontal="right" vertical="center"/>
    </xf>
    <xf numFmtId="0" fontId="15" fillId="17" borderId="65" xfId="0" applyFont="1" applyFill="1" applyBorder="1" applyAlignment="1" applyProtection="1">
      <alignment horizontal="right" vertical="center"/>
    </xf>
    <xf numFmtId="0" fontId="13" fillId="17" borderId="66" xfId="0" applyFont="1" applyFill="1" applyBorder="1" applyAlignment="1" applyProtection="1">
      <alignment horizontal="center" vertical="center"/>
    </xf>
    <xf numFmtId="0" fontId="29" fillId="0" borderId="58" xfId="0" applyFont="1" applyFill="1" applyBorder="1" applyAlignment="1" applyProtection="1">
      <alignment horizontal="center" vertical="center"/>
      <protection locked="0"/>
    </xf>
    <xf numFmtId="166" fontId="13" fillId="15" borderId="70" xfId="0" applyNumberFormat="1" applyFont="1" applyFill="1" applyBorder="1" applyAlignment="1" applyProtection="1">
      <alignment horizontal="right" vertical="center"/>
      <protection hidden="1"/>
    </xf>
    <xf numFmtId="166" fontId="13" fillId="15" borderId="63" xfId="0" applyNumberFormat="1" applyFont="1" applyFill="1" applyBorder="1" applyAlignment="1" applyProtection="1">
      <alignment horizontal="right" vertical="center"/>
      <protection hidden="1"/>
    </xf>
    <xf numFmtId="166" fontId="15" fillId="15" borderId="63" xfId="0" applyNumberFormat="1" applyFont="1" applyFill="1" applyBorder="1" applyAlignment="1" applyProtection="1">
      <alignment horizontal="right" vertical="center"/>
      <protection hidden="1"/>
    </xf>
    <xf numFmtId="166" fontId="15" fillId="15" borderId="67" xfId="0" applyNumberFormat="1" applyFont="1" applyFill="1" applyBorder="1" applyAlignment="1" applyProtection="1">
      <alignment horizontal="right" vertical="center"/>
      <protection hidden="1"/>
    </xf>
    <xf numFmtId="0" fontId="5" fillId="15" borderId="0" xfId="0" applyFont="1" applyFill="1" applyBorder="1" applyProtection="1"/>
    <xf numFmtId="0" fontId="47" fillId="15" borderId="0" xfId="0" applyFont="1" applyFill="1" applyBorder="1" applyAlignment="1" applyProtection="1">
      <alignment vertical="center"/>
    </xf>
    <xf numFmtId="0" fontId="11" fillId="15" borderId="0" xfId="0" applyFont="1" applyFill="1" applyBorder="1" applyAlignment="1" applyProtection="1">
      <alignment vertical="center"/>
    </xf>
    <xf numFmtId="167" fontId="45" fillId="15" borderId="0" xfId="0" applyNumberFormat="1" applyFont="1" applyFill="1" applyBorder="1" applyAlignment="1" applyProtection="1">
      <alignment horizontal="right" vertical="center"/>
      <protection hidden="1"/>
    </xf>
    <xf numFmtId="169" fontId="0" fillId="15" borderId="0" xfId="0" applyNumberFormat="1" applyFill="1" applyBorder="1" applyAlignment="1" applyProtection="1">
      <alignment horizontal="right" vertical="center"/>
      <protection hidden="1"/>
    </xf>
    <xf numFmtId="169" fontId="0" fillId="15" borderId="0" xfId="0" applyNumberFormat="1" applyFill="1" applyBorder="1" applyAlignment="1" applyProtection="1">
      <alignment horizontal="right" vertical="center"/>
    </xf>
    <xf numFmtId="0" fontId="45" fillId="15" borderId="4" xfId="0" applyFont="1" applyFill="1" applyBorder="1" applyAlignment="1" applyProtection="1">
      <alignment horizontal="left" vertical="center"/>
      <protection hidden="1"/>
    </xf>
    <xf numFmtId="169" fontId="45" fillId="15" borderId="0" xfId="0" applyNumberFormat="1" applyFont="1" applyFill="1" applyBorder="1" applyAlignment="1" applyProtection="1">
      <alignment horizontal="right" vertical="center"/>
      <protection hidden="1"/>
    </xf>
    <xf numFmtId="0" fontId="0" fillId="15" borderId="0" xfId="0" applyFill="1" applyBorder="1" applyAlignment="1" applyProtection="1">
      <alignment horizontal="right" vertical="center"/>
    </xf>
    <xf numFmtId="0" fontId="0" fillId="15" borderId="0" xfId="0" applyFill="1" applyBorder="1" applyAlignment="1" applyProtection="1">
      <alignment vertical="center"/>
    </xf>
    <xf numFmtId="0" fontId="45" fillId="15" borderId="0" xfId="0" applyFont="1" applyFill="1" applyBorder="1" applyAlignment="1" applyProtection="1">
      <alignment horizontal="left" vertical="center"/>
    </xf>
    <xf numFmtId="0" fontId="47" fillId="15" borderId="0" xfId="0" applyFont="1" applyFill="1" applyBorder="1" applyAlignment="1" applyProtection="1">
      <alignment horizontal="right" vertical="center"/>
    </xf>
    <xf numFmtId="0" fontId="46" fillId="15" borderId="0" xfId="0" applyFont="1" applyFill="1" applyBorder="1" applyAlignment="1" applyProtection="1">
      <alignment horizontal="right" vertical="center"/>
    </xf>
    <xf numFmtId="0" fontId="46" fillId="15" borderId="0" xfId="0" applyFont="1" applyFill="1" applyBorder="1" applyAlignment="1" applyProtection="1">
      <alignment vertical="center"/>
    </xf>
    <xf numFmtId="169" fontId="45" fillId="15" borderId="0" xfId="0" applyNumberFormat="1" applyFont="1" applyFill="1" applyBorder="1" applyAlignment="1" applyProtection="1">
      <alignment horizontal="right" vertical="center"/>
    </xf>
    <xf numFmtId="0" fontId="0" fillId="15" borderId="0" xfId="0" applyFill="1" applyBorder="1" applyAlignment="1" applyProtection="1">
      <alignment horizontal="center" vertical="center"/>
    </xf>
    <xf numFmtId="0" fontId="11" fillId="15" borderId="0" xfId="0" applyFont="1" applyFill="1" applyBorder="1" applyAlignment="1" applyProtection="1">
      <alignment horizontal="left" vertical="center"/>
    </xf>
    <xf numFmtId="0" fontId="48" fillId="15" borderId="71" xfId="0" applyFont="1" applyFill="1" applyBorder="1" applyAlignment="1" applyProtection="1">
      <alignment vertical="center"/>
    </xf>
    <xf numFmtId="0" fontId="48" fillId="15" borderId="72" xfId="0" applyFont="1" applyFill="1" applyBorder="1" applyAlignment="1" applyProtection="1">
      <alignment vertical="center"/>
    </xf>
    <xf numFmtId="0" fontId="44" fillId="15" borderId="72" xfId="0" applyFont="1" applyFill="1" applyBorder="1" applyAlignment="1" applyProtection="1">
      <alignment vertical="center"/>
    </xf>
    <xf numFmtId="0" fontId="44" fillId="15" borderId="73" xfId="0" applyFont="1" applyFill="1" applyBorder="1" applyAlignment="1" applyProtection="1">
      <alignment vertical="center"/>
    </xf>
    <xf numFmtId="0" fontId="5" fillId="15" borderId="74" xfId="0" applyFont="1" applyFill="1" applyBorder="1" applyProtection="1"/>
    <xf numFmtId="0" fontId="5" fillId="15" borderId="75" xfId="0" applyFont="1" applyFill="1" applyBorder="1" applyProtection="1"/>
    <xf numFmtId="0" fontId="49" fillId="15" borderId="74" xfId="0" applyFont="1" applyFill="1" applyBorder="1" applyAlignment="1" applyProtection="1">
      <alignment vertical="center"/>
    </xf>
    <xf numFmtId="0" fontId="11" fillId="15" borderId="75" xfId="0" applyFont="1" applyFill="1" applyBorder="1" applyAlignment="1" applyProtection="1">
      <alignment vertical="center"/>
    </xf>
    <xf numFmtId="0" fontId="45" fillId="15" borderId="74" xfId="0" applyFont="1" applyFill="1" applyBorder="1" applyAlignment="1" applyProtection="1">
      <alignment vertical="center"/>
      <protection hidden="1"/>
    </xf>
    <xf numFmtId="169" fontId="45" fillId="15" borderId="75" xfId="0" applyNumberFormat="1" applyFont="1" applyFill="1" applyBorder="1" applyAlignment="1" applyProtection="1">
      <alignment horizontal="right" vertical="center"/>
    </xf>
    <xf numFmtId="0" fontId="45" fillId="15" borderId="74" xfId="0" applyFont="1" applyFill="1" applyBorder="1" applyAlignment="1" applyProtection="1">
      <alignment vertical="center"/>
    </xf>
    <xf numFmtId="0" fontId="0" fillId="15" borderId="75" xfId="0" applyFill="1" applyBorder="1" applyAlignment="1" applyProtection="1">
      <alignment vertical="center"/>
    </xf>
    <xf numFmtId="0" fontId="46" fillId="15" borderId="75" xfId="0" applyFont="1" applyFill="1" applyBorder="1" applyAlignment="1" applyProtection="1">
      <alignment vertical="center"/>
    </xf>
    <xf numFmtId="0" fontId="45" fillId="15" borderId="76" xfId="0" applyFont="1" applyFill="1" applyBorder="1" applyAlignment="1" applyProtection="1">
      <alignment vertical="center"/>
      <protection hidden="1"/>
    </xf>
    <xf numFmtId="167" fontId="45" fillId="15" borderId="77" xfId="0" applyNumberFormat="1" applyFont="1" applyFill="1" applyBorder="1" applyAlignment="1" applyProtection="1">
      <alignment horizontal="right" vertical="center"/>
      <protection hidden="1"/>
    </xf>
    <xf numFmtId="169" fontId="45" fillId="15" borderId="77" xfId="0" applyNumberFormat="1" applyFont="1" applyFill="1" applyBorder="1" applyAlignment="1" applyProtection="1">
      <alignment horizontal="right" vertical="center"/>
      <protection hidden="1"/>
    </xf>
    <xf numFmtId="169" fontId="45" fillId="15" borderId="77" xfId="0" applyNumberFormat="1" applyFont="1" applyFill="1" applyBorder="1" applyAlignment="1" applyProtection="1">
      <alignment horizontal="right" vertical="center"/>
    </xf>
    <xf numFmtId="0" fontId="0" fillId="15" borderId="77" xfId="0" applyFill="1" applyBorder="1" applyAlignment="1" applyProtection="1">
      <alignment horizontal="center" vertical="center"/>
    </xf>
    <xf numFmtId="0" fontId="0" fillId="15" borderId="77" xfId="0" applyFill="1" applyBorder="1" applyAlignment="1" applyProtection="1">
      <alignment vertical="center"/>
    </xf>
    <xf numFmtId="0" fontId="0" fillId="15" borderId="78" xfId="0" applyFill="1" applyBorder="1" applyAlignment="1" applyProtection="1">
      <alignment vertical="center"/>
    </xf>
    <xf numFmtId="0" fontId="0" fillId="0" borderId="0" xfId="0" applyFill="1" applyAlignment="1">
      <alignment vertical="center" shrinkToFit="1"/>
    </xf>
    <xf numFmtId="0" fontId="0" fillId="0" borderId="1" xfId="0" applyFill="1" applyBorder="1" applyAlignment="1" applyProtection="1">
      <alignment horizontal="center" vertical="center" shrinkToFit="1"/>
      <protection hidden="1"/>
    </xf>
    <xf numFmtId="0" fontId="0" fillId="0" borderId="2" xfId="0" applyFill="1" applyBorder="1" applyAlignment="1" applyProtection="1">
      <alignment horizontal="center" vertical="center" shrinkToFit="1"/>
      <protection hidden="1"/>
    </xf>
    <xf numFmtId="0" fontId="0" fillId="0" borderId="3" xfId="0" applyFill="1" applyBorder="1" applyAlignment="1" applyProtection="1">
      <alignment horizontal="center" vertical="center" shrinkToFit="1"/>
      <protection hidden="1"/>
    </xf>
    <xf numFmtId="0" fontId="0" fillId="0" borderId="0" xfId="0" applyFill="1" applyAlignment="1">
      <alignment shrinkToFit="1"/>
    </xf>
    <xf numFmtId="0" fontId="0" fillId="0" borderId="1" xfId="0" applyFill="1" applyBorder="1" applyAlignment="1">
      <alignment horizontal="left" vertical="center" shrinkToFit="1"/>
    </xf>
    <xf numFmtId="168" fontId="0" fillId="0" borderId="1" xfId="0" applyNumberFormat="1" applyFill="1" applyBorder="1" applyAlignment="1" applyProtection="1">
      <alignment horizontal="center" vertical="center" shrinkToFit="1"/>
      <protection hidden="1"/>
    </xf>
    <xf numFmtId="168" fontId="0" fillId="0" borderId="2" xfId="0" applyNumberFormat="1" applyFill="1" applyBorder="1" applyAlignment="1" applyProtection="1">
      <alignment horizontal="center" vertical="center" shrinkToFit="1"/>
      <protection hidden="1"/>
    </xf>
    <xf numFmtId="168" fontId="0" fillId="0" borderId="3" xfId="0" applyNumberFormat="1" applyFill="1" applyBorder="1" applyAlignment="1" applyProtection="1">
      <alignment horizontal="center" vertical="center" shrinkToFit="1"/>
      <protection hidden="1"/>
    </xf>
    <xf numFmtId="0" fontId="0" fillId="0" borderId="6" xfId="0" applyFill="1" applyBorder="1" applyAlignment="1">
      <alignment horizontal="left" vertical="center" shrinkToFit="1"/>
    </xf>
    <xf numFmtId="168" fontId="0" fillId="0" borderId="6" xfId="0" applyNumberFormat="1" applyFill="1" applyBorder="1" applyAlignment="1" applyProtection="1">
      <alignment horizontal="center" vertical="center" shrinkToFit="1"/>
      <protection hidden="1"/>
    </xf>
    <xf numFmtId="168" fontId="0" fillId="0" borderId="7" xfId="0" applyNumberFormat="1" applyFill="1" applyBorder="1" applyAlignment="1" applyProtection="1">
      <alignment horizontal="center" vertical="center" shrinkToFit="1"/>
      <protection hidden="1"/>
    </xf>
    <xf numFmtId="168" fontId="0" fillId="0" borderId="8" xfId="0" applyNumberFormat="1" applyFill="1" applyBorder="1" applyAlignment="1" applyProtection="1">
      <alignment horizontal="center" vertical="center" shrinkToFit="1"/>
      <protection hidden="1"/>
    </xf>
    <xf numFmtId="0" fontId="0" fillId="0" borderId="0" xfId="0" applyFill="1" applyAlignment="1">
      <alignment horizontal="right" vertical="center" shrinkToFit="1"/>
    </xf>
    <xf numFmtId="167" fontId="0" fillId="0" borderId="0" xfId="0" applyNumberFormat="1" applyFill="1" applyAlignment="1">
      <alignment vertical="center" shrinkToFit="1"/>
    </xf>
    <xf numFmtId="169" fontId="0" fillId="0" borderId="13" xfId="0" applyNumberFormat="1" applyFill="1" applyBorder="1" applyAlignment="1">
      <alignment horizontal="right" vertical="center" shrinkToFit="1"/>
    </xf>
    <xf numFmtId="0" fontId="11" fillId="0" borderId="52" xfId="0" applyFont="1" applyFill="1" applyBorder="1" applyAlignment="1" applyProtection="1">
      <alignment horizontal="center" vertical="center" shrinkToFit="1"/>
      <protection hidden="1"/>
    </xf>
    <xf numFmtId="0" fontId="11" fillId="0" borderId="12" xfId="0" applyFont="1" applyFill="1" applyBorder="1" applyAlignment="1" applyProtection="1">
      <alignment horizontal="center" vertical="center" shrinkToFit="1"/>
      <protection hidden="1"/>
    </xf>
    <xf numFmtId="0" fontId="11" fillId="0" borderId="53" xfId="0" applyFont="1" applyFill="1" applyBorder="1" applyAlignment="1" applyProtection="1">
      <alignment horizontal="center" vertical="center" shrinkToFit="1"/>
      <protection hidden="1"/>
    </xf>
    <xf numFmtId="0" fontId="11" fillId="0" borderId="9" xfId="0" applyFont="1" applyFill="1" applyBorder="1" applyAlignment="1" applyProtection="1">
      <alignment vertical="center" shrinkToFit="1"/>
      <protection hidden="1"/>
    </xf>
    <xf numFmtId="167" fontId="0" fillId="0" borderId="0" xfId="0" applyNumberFormat="1" applyFill="1" applyAlignment="1" applyProtection="1">
      <alignment horizontal="center" vertical="center" shrinkToFit="1"/>
      <protection hidden="1"/>
    </xf>
    <xf numFmtId="167" fontId="0" fillId="0" borderId="5" xfId="0" applyNumberFormat="1" applyFill="1" applyBorder="1" applyAlignment="1" applyProtection="1">
      <alignment horizontal="center" vertical="center" shrinkToFit="1"/>
      <protection hidden="1"/>
    </xf>
    <xf numFmtId="0" fontId="11" fillId="0" borderId="10" xfId="0" applyFont="1" applyFill="1" applyBorder="1" applyAlignment="1" applyProtection="1">
      <alignment vertical="center" shrinkToFit="1"/>
      <protection hidden="1"/>
    </xf>
    <xf numFmtId="0" fontId="11" fillId="0" borderId="11" xfId="0" applyFont="1" applyFill="1" applyBorder="1" applyAlignment="1" applyProtection="1">
      <alignment vertical="center" shrinkToFit="1"/>
      <protection hidden="1"/>
    </xf>
    <xf numFmtId="167" fontId="0" fillId="0" borderId="6" xfId="0" applyNumberFormat="1" applyFill="1" applyBorder="1" applyAlignment="1" applyProtection="1">
      <alignment horizontal="center" vertical="center" shrinkToFit="1"/>
      <protection hidden="1"/>
    </xf>
    <xf numFmtId="167" fontId="0" fillId="0" borderId="7" xfId="0" applyNumberFormat="1" applyFill="1" applyBorder="1" applyAlignment="1" applyProtection="1">
      <alignment horizontal="center" vertical="center" shrinkToFit="1"/>
      <protection hidden="1"/>
    </xf>
    <xf numFmtId="167" fontId="0" fillId="0" borderId="8" xfId="0" applyNumberFormat="1" applyFill="1" applyBorder="1" applyAlignment="1" applyProtection="1">
      <alignment horizontal="center" vertical="center" shrinkToFit="1"/>
      <protection hidden="1"/>
    </xf>
    <xf numFmtId="167" fontId="11" fillId="0" borderId="52" xfId="0" applyNumberFormat="1" applyFont="1" applyFill="1" applyBorder="1" applyAlignment="1" applyProtection="1">
      <alignment horizontal="center" vertical="center" shrinkToFit="1"/>
      <protection hidden="1"/>
    </xf>
    <xf numFmtId="167" fontId="0" fillId="0" borderId="4" xfId="0" applyNumberFormat="1" applyFill="1" applyBorder="1" applyAlignment="1" applyProtection="1">
      <alignment horizontal="center" vertical="center" shrinkToFit="1"/>
      <protection hidden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 applyProtection="1">
      <alignment vertical="center" shrinkToFit="1"/>
      <protection hidden="1"/>
    </xf>
    <xf numFmtId="165" fontId="32" fillId="13" borderId="44" xfId="0" applyNumberFormat="1" applyFont="1" applyFill="1" applyBorder="1" applyAlignment="1" applyProtection="1">
      <alignment horizontal="right" vertical="center" shrinkToFit="1"/>
      <protection hidden="1"/>
    </xf>
    <xf numFmtId="165" fontId="32" fillId="13" borderId="43" xfId="0" applyNumberFormat="1" applyFont="1" applyFill="1" applyBorder="1" applyAlignment="1" applyProtection="1">
      <alignment horizontal="right" vertical="center" shrinkToFit="1"/>
      <protection hidden="1"/>
    </xf>
    <xf numFmtId="165" fontId="30" fillId="12" borderId="44" xfId="0" applyNumberFormat="1" applyFont="1" applyFill="1" applyBorder="1" applyAlignment="1" applyProtection="1">
      <alignment horizontal="right" vertical="center" shrinkToFit="1"/>
      <protection hidden="1"/>
    </xf>
    <xf numFmtId="165" fontId="30" fillId="12" borderId="43" xfId="0" applyNumberFormat="1" applyFont="1" applyFill="1" applyBorder="1" applyAlignment="1" applyProtection="1">
      <alignment horizontal="right" vertical="center" shrinkToFit="1"/>
      <protection hidden="1"/>
    </xf>
    <xf numFmtId="165" fontId="28" fillId="8" borderId="41" xfId="0" applyNumberFormat="1" applyFont="1" applyFill="1" applyBorder="1" applyAlignment="1" applyProtection="1">
      <alignment horizontal="right" vertical="center" shrinkToFit="1"/>
      <protection hidden="1"/>
    </xf>
    <xf numFmtId="165" fontId="28" fillId="8" borderId="40" xfId="0" applyNumberFormat="1" applyFont="1" applyFill="1" applyBorder="1" applyAlignment="1" applyProtection="1">
      <alignment horizontal="right" vertical="center" shrinkToFit="1"/>
      <protection hidden="1"/>
    </xf>
    <xf numFmtId="164" fontId="37" fillId="11" borderId="30" xfId="0" applyNumberFormat="1" applyFont="1" applyFill="1" applyBorder="1" applyAlignment="1" applyProtection="1">
      <alignment horizontal="right" vertical="center" shrinkToFit="1"/>
      <protection hidden="1"/>
    </xf>
    <xf numFmtId="164" fontId="37" fillId="11" borderId="29" xfId="0" applyNumberFormat="1" applyFont="1" applyFill="1" applyBorder="1" applyAlignment="1" applyProtection="1">
      <alignment horizontal="right" vertical="center" shrinkToFit="1"/>
      <protection hidden="1"/>
    </xf>
    <xf numFmtId="164" fontId="28" fillId="10" borderId="27" xfId="0" applyNumberFormat="1" applyFont="1" applyFill="1" applyBorder="1" applyAlignment="1" applyProtection="1">
      <alignment horizontal="right" vertical="center" shrinkToFit="1"/>
      <protection hidden="1"/>
    </xf>
    <xf numFmtId="164" fontId="28" fillId="10" borderId="26" xfId="0" applyNumberFormat="1" applyFont="1" applyFill="1" applyBorder="1" applyAlignment="1" applyProtection="1">
      <alignment horizontal="right" vertical="center" shrinkToFit="1"/>
      <protection hidden="1"/>
    </xf>
    <xf numFmtId="164" fontId="28" fillId="10" borderId="25" xfId="0" applyNumberFormat="1" applyFont="1" applyFill="1" applyBorder="1" applyAlignment="1" applyProtection="1">
      <alignment horizontal="right" vertical="center" shrinkToFit="1"/>
      <protection hidden="1"/>
    </xf>
    <xf numFmtId="164" fontId="28" fillId="9" borderId="15" xfId="0" applyNumberFormat="1" applyFont="1" applyFill="1" applyBorder="1" applyAlignment="1" applyProtection="1">
      <alignment horizontal="right" vertical="center" shrinkToFit="1"/>
      <protection hidden="1"/>
    </xf>
    <xf numFmtId="164" fontId="29" fillId="0" borderId="12" xfId="0" applyNumberFormat="1" applyFont="1" applyFill="1" applyBorder="1" applyAlignment="1" applyProtection="1">
      <alignment horizontal="right" vertical="center" shrinkToFit="1"/>
      <protection hidden="1"/>
    </xf>
    <xf numFmtId="164" fontId="29" fillId="0" borderId="53" xfId="0" applyNumberFormat="1" applyFont="1" applyFill="1" applyBorder="1" applyAlignment="1" applyProtection="1">
      <alignment horizontal="right" vertical="center" shrinkToFit="1"/>
      <protection hidden="1"/>
    </xf>
    <xf numFmtId="164" fontId="42" fillId="7" borderId="12" xfId="0" applyNumberFormat="1" applyFont="1" applyFill="1" applyBorder="1" applyAlignment="1" applyProtection="1">
      <alignment horizontal="right" vertical="center" shrinkToFit="1"/>
      <protection hidden="1"/>
    </xf>
    <xf numFmtId="164" fontId="42" fillId="7" borderId="53" xfId="0" applyNumberFormat="1" applyFont="1" applyFill="1" applyBorder="1" applyAlignment="1" applyProtection="1">
      <alignment horizontal="right" vertical="center" shrinkToFit="1"/>
      <protection hidden="1"/>
    </xf>
    <xf numFmtId="167" fontId="11" fillId="0" borderId="12" xfId="0" applyNumberFormat="1" applyFont="1" applyFill="1" applyBorder="1" applyAlignment="1" applyProtection="1">
      <alignment horizontal="center" vertical="center" shrinkToFit="1"/>
      <protection hidden="1"/>
    </xf>
    <xf numFmtId="167" fontId="11" fillId="0" borderId="53" xfId="0" applyNumberFormat="1" applyFont="1" applyFill="1" applyBorder="1" applyAlignment="1" applyProtection="1">
      <alignment horizontal="center" vertical="center" shrinkToFit="1"/>
      <protection hidden="1"/>
    </xf>
    <xf numFmtId="0" fontId="33" fillId="18" borderId="79" xfId="0" applyFont="1" applyFill="1" applyBorder="1" applyAlignment="1" applyProtection="1">
      <alignment horizontal="right" vertical="center" shrinkToFit="1"/>
    </xf>
    <xf numFmtId="0" fontId="33" fillId="18" borderId="82" xfId="0" applyFont="1" applyFill="1" applyBorder="1" applyAlignment="1" applyProtection="1">
      <alignment horizontal="right" vertical="center" shrinkToFit="1"/>
    </xf>
    <xf numFmtId="164" fontId="36" fillId="18" borderId="80" xfId="0" applyNumberFormat="1" applyFont="1" applyFill="1" applyBorder="1" applyAlignment="1" applyProtection="1">
      <alignment horizontal="right" vertical="center" shrinkToFit="1"/>
    </xf>
    <xf numFmtId="164" fontId="36" fillId="18" borderId="81" xfId="0" applyNumberFormat="1" applyFont="1" applyFill="1" applyBorder="1" applyAlignment="1" applyProtection="1">
      <alignment horizontal="right" vertical="center" shrinkToFit="1"/>
    </xf>
    <xf numFmtId="164" fontId="36" fillId="18" borderId="83" xfId="0" applyNumberFormat="1" applyFont="1" applyFill="1" applyBorder="1" applyAlignment="1" applyProtection="1">
      <alignment horizontal="right" vertical="center" shrinkToFit="1"/>
    </xf>
    <xf numFmtId="164" fontId="36" fillId="18" borderId="84" xfId="0" applyNumberFormat="1" applyFont="1" applyFill="1" applyBorder="1" applyAlignment="1" applyProtection="1">
      <alignment horizontal="right" vertical="center" shrinkToFit="1"/>
    </xf>
    <xf numFmtId="0" fontId="28" fillId="14" borderId="14" xfId="0" applyFont="1" applyFill="1" applyBorder="1" applyAlignment="1" applyProtection="1">
      <alignment horizontal="center" vertical="center" shrinkToFit="1"/>
      <protection locked="0"/>
    </xf>
    <xf numFmtId="0" fontId="28" fillId="14" borderId="51" xfId="0" applyFont="1" applyFill="1" applyBorder="1" applyAlignment="1" applyProtection="1">
      <alignment horizontal="center" vertical="center" shrinkToFit="1"/>
      <protection locked="0"/>
    </xf>
    <xf numFmtId="0" fontId="13" fillId="19" borderId="54" xfId="0" applyFont="1" applyFill="1" applyBorder="1" applyAlignment="1" applyProtection="1">
      <alignment horizontal="center" vertical="center"/>
    </xf>
    <xf numFmtId="0" fontId="47" fillId="15" borderId="85" xfId="0" applyFont="1" applyFill="1" applyBorder="1" applyAlignment="1" applyProtection="1">
      <alignment horizontal="centerContinuous" vertical="center"/>
    </xf>
    <xf numFmtId="0" fontId="47" fillId="15" borderId="86" xfId="0" applyFont="1" applyFill="1" applyBorder="1" applyAlignment="1" applyProtection="1">
      <alignment horizontal="centerContinuous" vertical="center"/>
    </xf>
    <xf numFmtId="0" fontId="47" fillId="15" borderId="87" xfId="0" applyFont="1" applyFill="1" applyBorder="1" applyAlignment="1" applyProtection="1">
      <alignment horizontal="centerContinuous" vertical="center"/>
    </xf>
    <xf numFmtId="0" fontId="13" fillId="19" borderId="89" xfId="0" applyFont="1" applyFill="1" applyBorder="1" applyAlignment="1" applyProtection="1">
      <alignment horizontal="left" vertical="center" indent="1" shrinkToFit="1"/>
    </xf>
    <xf numFmtId="166" fontId="13" fillId="15" borderId="88" xfId="0" applyNumberFormat="1" applyFont="1" applyFill="1" applyBorder="1" applyAlignment="1" applyProtection="1">
      <alignment vertical="center"/>
      <protection hidden="1"/>
    </xf>
    <xf numFmtId="0" fontId="15" fillId="19" borderId="89" xfId="0" applyFont="1" applyFill="1" applyBorder="1" applyAlignment="1" applyProtection="1">
      <alignment horizontal="right" vertical="center" shrinkToFit="1"/>
    </xf>
    <xf numFmtId="166" fontId="15" fillId="15" borderId="88" xfId="0" applyNumberFormat="1" applyFont="1" applyFill="1" applyBorder="1" applyAlignment="1" applyProtection="1">
      <alignment horizontal="right" vertical="center"/>
      <protection hidden="1"/>
    </xf>
    <xf numFmtId="166" fontId="13" fillId="15" borderId="88" xfId="0" applyNumberFormat="1" applyFont="1" applyFill="1" applyBorder="1" applyAlignment="1" applyProtection="1">
      <alignment horizontal="right" vertical="center"/>
      <protection hidden="1"/>
    </xf>
    <xf numFmtId="0" fontId="15" fillId="19" borderId="90" xfId="0" applyFont="1" applyFill="1" applyBorder="1" applyAlignment="1" applyProtection="1">
      <alignment horizontal="right" vertical="center" shrinkToFit="1"/>
    </xf>
    <xf numFmtId="0" fontId="13" fillId="19" borderId="91" xfId="0" applyFont="1" applyFill="1" applyBorder="1" applyAlignment="1" applyProtection="1">
      <alignment horizontal="center" vertical="center"/>
    </xf>
    <xf numFmtId="166" fontId="15" fillId="15" borderId="92" xfId="0" applyNumberFormat="1" applyFont="1" applyFill="1" applyBorder="1" applyAlignment="1" applyProtection="1">
      <alignment horizontal="right" vertical="center"/>
      <protection hidden="1"/>
    </xf>
    <xf numFmtId="0" fontId="13" fillId="19" borderId="93" xfId="0" applyFont="1" applyFill="1" applyBorder="1" applyAlignment="1" applyProtection="1">
      <alignment horizontal="left" vertical="center" indent="1" shrinkToFit="1"/>
    </xf>
    <xf numFmtId="0" fontId="13" fillId="19" borderId="94" xfId="0" applyFont="1" applyFill="1" applyBorder="1" applyAlignment="1" applyProtection="1">
      <alignment horizontal="center" vertical="center"/>
    </xf>
    <xf numFmtId="0" fontId="47" fillId="15" borderId="95" xfId="0" applyFont="1" applyFill="1" applyBorder="1" applyAlignment="1" applyProtection="1">
      <alignment horizontal="centerContinuous" vertical="center"/>
    </xf>
    <xf numFmtId="0" fontId="47" fillId="15" borderId="96" xfId="0" applyFont="1" applyFill="1" applyBorder="1" applyAlignment="1" applyProtection="1">
      <alignment horizontal="centerContinuous" vertical="center"/>
    </xf>
    <xf numFmtId="0" fontId="47" fillId="15" borderId="92" xfId="0" applyFont="1" applyFill="1" applyBorder="1" applyAlignment="1" applyProtection="1">
      <alignment horizontal="centerContinuous" vertical="center"/>
    </xf>
    <xf numFmtId="0" fontId="29" fillId="0" borderId="50" xfId="0" applyFont="1" applyBorder="1" applyAlignment="1" applyProtection="1">
      <alignment horizontal="left" vertical="center" shrinkToFit="1"/>
    </xf>
    <xf numFmtId="0" fontId="29" fillId="0" borderId="47" xfId="0" applyFont="1" applyBorder="1" applyAlignment="1" applyProtection="1">
      <alignment horizontal="left" vertical="center" shrinkToFit="1"/>
    </xf>
    <xf numFmtId="0" fontId="31" fillId="13" borderId="45" xfId="0" applyFont="1" applyFill="1" applyBorder="1" applyAlignment="1" applyProtection="1">
      <alignment horizontal="left" vertical="center" shrinkToFit="1"/>
    </xf>
    <xf numFmtId="0" fontId="29" fillId="12" borderId="45" xfId="0" applyFont="1" applyFill="1" applyBorder="1" applyAlignment="1" applyProtection="1">
      <alignment vertical="center" shrinkToFit="1"/>
    </xf>
    <xf numFmtId="0" fontId="28" fillId="8" borderId="42" xfId="0" applyFont="1" applyFill="1" applyBorder="1" applyAlignment="1" applyProtection="1">
      <alignment vertical="center" shrinkToFit="1"/>
    </xf>
    <xf numFmtId="0" fontId="35" fillId="0" borderId="0" xfId="0" applyFont="1" applyFill="1" applyAlignment="1" applyProtection="1">
      <alignment horizontal="center" vertical="center" shrinkToFit="1"/>
    </xf>
    <xf numFmtId="0" fontId="29" fillId="11" borderId="31" xfId="0" applyFont="1" applyFill="1" applyBorder="1" applyAlignment="1" applyProtection="1">
      <alignment horizontal="left" vertical="center" shrinkToFit="1"/>
    </xf>
    <xf numFmtId="0" fontId="28" fillId="10" borderId="28" xfId="0" applyFont="1" applyFill="1" applyBorder="1" applyAlignment="1" applyProtection="1">
      <alignment horizontal="left" vertical="center" shrinkToFit="1"/>
    </xf>
    <xf numFmtId="0" fontId="28" fillId="9" borderId="16" xfId="0" applyFont="1" applyFill="1" applyBorder="1" applyAlignment="1" applyProtection="1">
      <alignment horizontal="left" vertical="center" shrinkToFit="1"/>
    </xf>
    <xf numFmtId="0" fontId="29" fillId="0" borderId="52" xfId="0" applyFont="1" applyBorder="1" applyAlignment="1" applyProtection="1">
      <alignment horizontal="left" vertical="center" shrinkToFit="1"/>
    </xf>
    <xf numFmtId="0" fontId="29" fillId="0" borderId="52" xfId="0" applyFont="1" applyBorder="1" applyAlignment="1" applyProtection="1">
      <alignment vertical="center" shrinkToFit="1"/>
    </xf>
    <xf numFmtId="0" fontId="41" fillId="0" borderId="13" xfId="0" applyFont="1" applyBorder="1" applyAlignment="1" applyProtection="1">
      <alignment vertical="center" shrinkToFit="1"/>
    </xf>
    <xf numFmtId="0" fontId="33" fillId="0" borderId="39" xfId="0" applyFont="1" applyBorder="1" applyAlignment="1" applyProtection="1">
      <alignment horizontal="right" vertical="center" shrinkToFit="1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0"/>
  <tableStyles count="0" defaultTableStyle="TableStyleMedium2" defaultPivotStyle="PivotStyleLight16"/>
  <colors>
    <mruColors>
      <color rgb="FFCCCCCC"/>
      <color rgb="FFFAFAFA"/>
      <color rgb="FFFF7C80"/>
      <color rgb="FF59595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20" normalizeH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rgbClr val="595959"/>
                </a:solidFill>
              </a:rPr>
              <a:t>YEAR TOTAL EXPENSES &amp; YEAR TOTAL INCOME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20" normalizeH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Calc!$B$3</c:f>
              <c:strCache>
                <c:ptCount val="1"/>
                <c:pt idx="0">
                  <c:v>TOTAL INCOME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strRef>
              <c:f>Calc!$C$2:$N$2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Calc!$C$3:$N$3</c:f>
              <c:numCache>
                <c:formatCode>[$$-409]#,##0</c:formatCode>
                <c:ptCount val="12"/>
                <c:pt idx="0">
                  <c:v>11500</c:v>
                </c:pt>
                <c:pt idx="1">
                  <c:v>12750</c:v>
                </c:pt>
                <c:pt idx="2">
                  <c:v>8000</c:v>
                </c:pt>
                <c:pt idx="3">
                  <c:v>7250</c:v>
                </c:pt>
                <c:pt idx="4">
                  <c:v>14000</c:v>
                </c:pt>
                <c:pt idx="5">
                  <c:v>8500</c:v>
                </c:pt>
                <c:pt idx="6">
                  <c:v>6850</c:v>
                </c:pt>
                <c:pt idx="7">
                  <c:v>7900</c:v>
                </c:pt>
                <c:pt idx="8">
                  <c:v>5950</c:v>
                </c:pt>
                <c:pt idx="9">
                  <c:v>7000</c:v>
                </c:pt>
                <c:pt idx="10">
                  <c:v>6550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4F-4B46-BF1B-8DF8610474D5}"/>
            </c:ext>
          </c:extLst>
        </c:ser>
        <c:ser>
          <c:idx val="1"/>
          <c:order val="1"/>
          <c:tx>
            <c:strRef>
              <c:f>Calc!$B$4</c:f>
              <c:strCache>
                <c:ptCount val="1"/>
                <c:pt idx="0">
                  <c:v>TOTAL EXPENSES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  <a:round/>
              </a:ln>
              <a:effectLst/>
            </c:spPr>
          </c:marker>
          <c:cat>
            <c:strRef>
              <c:f>Calc!$C$2:$N$2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Calc!$C$4:$N$4</c:f>
              <c:numCache>
                <c:formatCode>[$$-409]#,##0</c:formatCode>
                <c:ptCount val="12"/>
                <c:pt idx="0">
                  <c:v>4250</c:v>
                </c:pt>
                <c:pt idx="1">
                  <c:v>3900</c:v>
                </c:pt>
                <c:pt idx="2">
                  <c:v>4400</c:v>
                </c:pt>
                <c:pt idx="3">
                  <c:v>5150</c:v>
                </c:pt>
                <c:pt idx="4">
                  <c:v>4400</c:v>
                </c:pt>
                <c:pt idx="5">
                  <c:v>5250</c:v>
                </c:pt>
                <c:pt idx="6">
                  <c:v>3575</c:v>
                </c:pt>
                <c:pt idx="7">
                  <c:v>4075</c:v>
                </c:pt>
                <c:pt idx="8">
                  <c:v>4575</c:v>
                </c:pt>
                <c:pt idx="9">
                  <c:v>4325</c:v>
                </c:pt>
                <c:pt idx="10">
                  <c:v>4075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4F-4B46-BF1B-8DF86104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698424"/>
        <c:axId val="213697440"/>
      </c:lineChart>
      <c:catAx>
        <c:axId val="21369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697440"/>
        <c:crosses val="autoZero"/>
        <c:auto val="1"/>
        <c:lblAlgn val="ctr"/>
        <c:lblOffset val="20"/>
        <c:noMultiLvlLbl val="0"/>
      </c:catAx>
      <c:valAx>
        <c:axId val="21369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69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rgbClr val="FAFAFA"/>
    </a:solidFill>
    <a:ln w="9525" cap="flat" cmpd="sng" algn="ctr">
      <a:solidFill>
        <a:schemeClr val="tx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.xml"/><Relationship Id="rId7" Type="http://schemas.openxmlformats.org/officeDocument/2006/relationships/hyperlink" Target="#Database!A5"/><Relationship Id="rId2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openxmlformats.org/officeDocument/2006/relationships/image" Target="../media/image4.png"/><Relationship Id="rId5" Type="http://schemas.openxmlformats.org/officeDocument/2006/relationships/image" Target="../media/image2.png"/><Relationship Id="rId9" Type="http://schemas.openxmlformats.org/officeDocument/2006/relationships/image" Target="../media/image3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5.png"/><Relationship Id="rId5" Type="http://schemas.openxmlformats.org/officeDocument/2006/relationships/hyperlink" Target="#Dashboard!A5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37042</xdr:colOff>
      <xdr:row>20</xdr:row>
      <xdr:rowOff>61230</xdr:rowOff>
    </xdr:from>
    <xdr:to>
      <xdr:col>16</xdr:col>
      <xdr:colOff>265642</xdr:colOff>
      <xdr:row>21</xdr:row>
      <xdr:rowOff>238125</xdr:rowOff>
    </xdr:to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CD59335E-4724-4705-AB00-F89757632D38}"/>
            </a:ext>
          </a:extLst>
        </xdr:cNvPr>
        <xdr:cNvSpPr/>
      </xdr:nvSpPr>
      <xdr:spPr>
        <a:xfrm>
          <a:off x="10247842" y="358548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640915</xdr:colOff>
      <xdr:row>1</xdr:row>
      <xdr:rowOff>80962</xdr:rowOff>
    </xdr:from>
    <xdr:to>
      <xdr:col>10</xdr:col>
      <xdr:colOff>872215</xdr:colOff>
      <xdr:row>2</xdr:row>
      <xdr:rowOff>222112</xdr:rowOff>
    </xdr:to>
    <xdr:sp macro="" textlink="">
      <xdr:nvSpPr>
        <xdr:cNvPr id="30" name="Rounded Rectangle 5">
          <a:hlinkClick xmlns:r="http://schemas.openxmlformats.org/officeDocument/2006/relationships" r:id="rId7" tooltip="Database"/>
          <a:extLst>
            <a:ext uri="{FF2B5EF4-FFF2-40B4-BE49-F238E27FC236}">
              <a16:creationId xmlns:a16="http://schemas.microsoft.com/office/drawing/2014/main" id="{024637D3-D1A2-411F-B35A-8441AA9B85DE}"/>
            </a:ext>
          </a:extLst>
        </xdr:cNvPr>
        <xdr:cNvSpPr/>
      </xdr:nvSpPr>
      <xdr:spPr>
        <a:xfrm>
          <a:off x="6451165" y="166687"/>
          <a:ext cx="1260000" cy="3888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/>
            <a:t>DATABASE</a:t>
          </a:r>
        </a:p>
      </xdr:txBody>
    </xdr:sp>
    <xdr:clientData/>
  </xdr:twoCellAnchor>
  <xdr:twoCellAnchor editAs="oneCell">
    <xdr:from>
      <xdr:col>6</xdr:col>
      <xdr:colOff>0</xdr:colOff>
      <xdr:row>6</xdr:row>
      <xdr:rowOff>0</xdr:rowOff>
    </xdr:from>
    <xdr:to>
      <xdr:col>14</xdr:col>
      <xdr:colOff>0</xdr:colOff>
      <xdr:row>20</xdr:row>
      <xdr:rowOff>19050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F8716F75-1D4F-4B1F-8543-ED1FA8649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72000</xdr:colOff>
      <xdr:row>1</xdr:row>
      <xdr:rowOff>60225</xdr:rowOff>
    </xdr:from>
    <xdr:to>
      <xdr:col>2</xdr:col>
      <xdr:colOff>389700</xdr:colOff>
      <xdr:row>2</xdr:row>
      <xdr:rowOff>244575</xdr:rowOff>
    </xdr:to>
    <xdr:pic>
      <xdr:nvPicPr>
        <xdr:cNvPr id="43" name="mainicon">
          <a:extLst>
            <a:ext uri="{FF2B5EF4-FFF2-40B4-BE49-F238E27FC236}">
              <a16:creationId xmlns:a16="http://schemas.microsoft.com/office/drawing/2014/main" id="{F9253D98-E62F-4216-BF4C-9D32C1103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11</xdr:col>
      <xdr:colOff>627529</xdr:colOff>
      <xdr:row>1</xdr:row>
      <xdr:rowOff>47625</xdr:rowOff>
    </xdr:from>
    <xdr:ext cx="1325166" cy="381000"/>
    <xdr:pic>
      <xdr:nvPicPr>
        <xdr:cNvPr id="1043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72000</xdr:colOff>
      <xdr:row>1</xdr:row>
      <xdr:rowOff>60225</xdr:rowOff>
    </xdr:from>
    <xdr:to>
      <xdr:col>2</xdr:col>
      <xdr:colOff>389700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6CB2B03-030A-4097-A871-4B93928D7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777490</xdr:colOff>
      <xdr:row>1</xdr:row>
      <xdr:rowOff>54825</xdr:rowOff>
    </xdr:from>
    <xdr:to>
      <xdr:col>9</xdr:col>
      <xdr:colOff>106990</xdr:colOff>
      <xdr:row>2</xdr:row>
      <xdr:rowOff>257175</xdr:rowOff>
    </xdr:to>
    <xdr:grpSp>
      <xdr:nvGrpSpPr>
        <xdr:cNvPr id="15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8A051281-DC57-489A-A264-2B7F62D336D4}"/>
            </a:ext>
          </a:extLst>
        </xdr:cNvPr>
        <xdr:cNvGrpSpPr/>
      </xdr:nvGrpSpPr>
      <xdr:grpSpPr>
        <a:xfrm>
          <a:off x="6559165" y="1405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4CF3CC0E-22B2-4474-BC6F-F000B4054E9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53BA4C67-71F2-4DA8-A632-CDADA984ED4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17</xdr:col>
      <xdr:colOff>0</xdr:colOff>
      <xdr:row>5</xdr:row>
      <xdr:rowOff>149101</xdr:rowOff>
    </xdr:from>
    <xdr:to>
      <xdr:col>17</xdr:col>
      <xdr:colOff>342900</xdr:colOff>
      <xdr:row>7</xdr:row>
      <xdr:rowOff>30721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60687660-A4DA-40A7-8EDA-BAF80794A75C}"/>
            </a:ext>
          </a:extLst>
        </xdr:cNvPr>
        <xdr:cNvSpPr/>
      </xdr:nvSpPr>
      <xdr:spPr>
        <a:xfrm>
          <a:off x="12868275" y="9015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398929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H4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3" customWidth="1"/>
    <col min="2" max="2" width="1.7109375" style="13" customWidth="1"/>
    <col min="3" max="3" width="29.140625" style="13" bestFit="1" customWidth="1"/>
    <col min="4" max="4" width="1.7109375" style="13" customWidth="1"/>
    <col min="5" max="5" width="15.7109375" style="13" customWidth="1"/>
    <col min="6" max="6" width="2.7109375" style="13" customWidth="1"/>
    <col min="7" max="7" width="18.7109375" style="13" customWidth="1"/>
    <col min="8" max="9" width="13.7109375" style="13" customWidth="1"/>
    <col min="10" max="10" width="1.7109375" style="13" customWidth="1"/>
    <col min="11" max="11" width="18.7109375" style="13" customWidth="1"/>
    <col min="12" max="13" width="13.7109375" style="13" customWidth="1"/>
    <col min="14" max="16" width="1.7109375" style="13" customWidth="1"/>
    <col min="17" max="16384" width="8.85546875" style="13"/>
  </cols>
  <sheetData>
    <row r="1" spans="1:16" s="1" customFormat="1" ht="6.75" customHeight="1" x14ac:dyDescent="0.25">
      <c r="B1" s="2"/>
      <c r="E1" s="3"/>
      <c r="F1" s="3"/>
      <c r="G1" s="3"/>
    </row>
    <row r="2" spans="1:16" s="27" customFormat="1" ht="20.100000000000001" customHeight="1" x14ac:dyDescent="0.25">
      <c r="B2" s="24"/>
      <c r="C2" s="108" t="s">
        <v>74</v>
      </c>
      <c r="D2" s="28"/>
      <c r="E2" s="28"/>
      <c r="F2" s="28"/>
      <c r="G2" s="28"/>
      <c r="H2" s="28"/>
      <c r="I2" s="28"/>
      <c r="J2" s="28"/>
      <c r="K2" s="28"/>
      <c r="L2" s="25"/>
      <c r="M2" s="25"/>
      <c r="N2" s="25"/>
      <c r="O2" s="28"/>
      <c r="P2" s="29"/>
    </row>
    <row r="3" spans="1:16" s="4" customFormat="1" ht="24" customHeight="1" x14ac:dyDescent="0.25">
      <c r="B3" s="5"/>
      <c r="C3" s="109" t="s">
        <v>0</v>
      </c>
      <c r="D3" s="6"/>
      <c r="E3" s="6"/>
      <c r="F3" s="6"/>
      <c r="G3" s="6"/>
      <c r="H3" s="6"/>
      <c r="I3" s="6"/>
      <c r="J3" s="6"/>
      <c r="K3" s="6"/>
      <c r="L3" s="26"/>
      <c r="M3" s="26"/>
      <c r="N3" s="26"/>
      <c r="O3" s="6"/>
      <c r="P3" s="7"/>
    </row>
    <row r="4" spans="1:16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9" customFormat="1" ht="6.95" customHeight="1" thickBot="1" x14ac:dyDescent="0.3">
      <c r="A6" s="8"/>
      <c r="B6" s="111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"/>
      <c r="P6" s="8"/>
    </row>
    <row r="7" spans="1:16" s="9" customFormat="1" ht="15" customHeight="1" x14ac:dyDescent="0.25">
      <c r="B7" s="113"/>
      <c r="C7" s="231" t="s">
        <v>65</v>
      </c>
      <c r="D7" s="232"/>
      <c r="E7" s="233"/>
      <c r="F7" s="114"/>
      <c r="G7" s="114"/>
      <c r="H7" s="114"/>
      <c r="I7" s="114"/>
      <c r="J7" s="114"/>
      <c r="K7" s="114"/>
      <c r="L7" s="114"/>
      <c r="M7" s="114"/>
      <c r="N7" s="114"/>
      <c r="O7" s="12"/>
    </row>
    <row r="8" spans="1:16" s="9" customFormat="1" ht="15" customHeight="1" thickBot="1" x14ac:dyDescent="0.3">
      <c r="B8" s="113"/>
      <c r="C8" s="244" t="s">
        <v>66</v>
      </c>
      <c r="D8" s="245"/>
      <c r="E8" s="246"/>
      <c r="F8" s="114"/>
      <c r="G8" s="114"/>
      <c r="H8" s="114"/>
      <c r="I8" s="114"/>
      <c r="J8" s="114"/>
      <c r="K8" s="114"/>
      <c r="L8" s="114"/>
      <c r="M8" s="114"/>
      <c r="N8" s="114"/>
      <c r="O8" s="12"/>
    </row>
    <row r="9" spans="1:16" s="9" customFormat="1" ht="15" customHeight="1" x14ac:dyDescent="0.25">
      <c r="B9" s="113"/>
      <c r="C9" s="242" t="s">
        <v>50</v>
      </c>
      <c r="D9" s="243" t="s">
        <v>67</v>
      </c>
      <c r="E9" s="235">
        <f>SUM(Database!D8:O8)</f>
        <v>228750</v>
      </c>
      <c r="F9" s="114"/>
      <c r="G9" s="114"/>
      <c r="H9" s="114"/>
      <c r="I9" s="114"/>
      <c r="J9" s="114"/>
      <c r="K9" s="114"/>
      <c r="L9" s="114"/>
      <c r="M9" s="114"/>
      <c r="N9" s="114"/>
      <c r="O9" s="12"/>
    </row>
    <row r="10" spans="1:16" s="9" customFormat="1" ht="15" customHeight="1" x14ac:dyDescent="0.25">
      <c r="B10" s="113"/>
      <c r="C10" s="234" t="s">
        <v>49</v>
      </c>
      <c r="D10" s="230" t="s">
        <v>67</v>
      </c>
      <c r="E10" s="235">
        <f>SUM(Database!D9:O9)</f>
        <v>165500</v>
      </c>
      <c r="F10" s="114"/>
      <c r="G10" s="114"/>
      <c r="H10" s="114"/>
      <c r="I10" s="114"/>
      <c r="J10" s="114"/>
      <c r="K10" s="114"/>
      <c r="L10" s="114"/>
      <c r="M10" s="114"/>
      <c r="N10" s="114"/>
      <c r="O10" s="12"/>
    </row>
    <row r="11" spans="1:16" s="9" customFormat="1" ht="15" customHeight="1" x14ac:dyDescent="0.25">
      <c r="B11" s="113"/>
      <c r="C11" s="234" t="s">
        <v>48</v>
      </c>
      <c r="D11" s="230" t="s">
        <v>67</v>
      </c>
      <c r="E11" s="235">
        <f>E9-E10</f>
        <v>63250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2"/>
    </row>
    <row r="12" spans="1:16" s="9" customFormat="1" ht="15" customHeight="1" x14ac:dyDescent="0.25">
      <c r="B12" s="113"/>
      <c r="C12" s="234" t="s">
        <v>44</v>
      </c>
      <c r="D12" s="230" t="s">
        <v>67</v>
      </c>
      <c r="E12" s="235">
        <f>SUM(Database!D14:O14)</f>
        <v>33000</v>
      </c>
      <c r="F12" s="114"/>
      <c r="G12" s="114"/>
      <c r="H12" s="114"/>
      <c r="I12" s="114"/>
      <c r="J12" s="114"/>
      <c r="K12" s="114"/>
      <c r="L12" s="114"/>
      <c r="M12" s="114"/>
      <c r="N12" s="114"/>
      <c r="O12" s="12"/>
    </row>
    <row r="13" spans="1:16" s="9" customFormat="1" ht="15" customHeight="1" x14ac:dyDescent="0.25">
      <c r="B13" s="113"/>
      <c r="C13" s="236" t="s">
        <v>68</v>
      </c>
      <c r="D13" s="230" t="s">
        <v>67</v>
      </c>
      <c r="E13" s="237">
        <f>E11+E12</f>
        <v>96250</v>
      </c>
      <c r="F13" s="114"/>
      <c r="G13" s="114"/>
      <c r="H13" s="114"/>
      <c r="I13" s="114"/>
      <c r="J13" s="114"/>
      <c r="K13" s="114"/>
      <c r="L13" s="114"/>
      <c r="M13" s="114"/>
      <c r="N13" s="114"/>
      <c r="O13" s="12"/>
    </row>
    <row r="14" spans="1:16" s="9" customFormat="1" ht="15" customHeight="1" x14ac:dyDescent="0.25">
      <c r="B14" s="113"/>
      <c r="C14" s="234" t="s">
        <v>25</v>
      </c>
      <c r="D14" s="230" t="s">
        <v>67</v>
      </c>
      <c r="E14" s="238">
        <f>SUM(Database!D36:O36)</f>
        <v>42150</v>
      </c>
      <c r="F14" s="114"/>
      <c r="G14" s="114"/>
      <c r="H14" s="114"/>
      <c r="I14" s="114"/>
      <c r="J14" s="114"/>
      <c r="K14" s="114"/>
      <c r="L14" s="114"/>
      <c r="M14" s="114"/>
      <c r="N14" s="114"/>
      <c r="O14" s="12"/>
    </row>
    <row r="15" spans="1:16" s="9" customFormat="1" ht="15" customHeight="1" x14ac:dyDescent="0.25">
      <c r="B15" s="113"/>
      <c r="C15" s="234" t="s">
        <v>21</v>
      </c>
      <c r="D15" s="230" t="s">
        <v>67</v>
      </c>
      <c r="E15" s="238">
        <f>SUM(Database!D40:O40)</f>
        <v>5825</v>
      </c>
      <c r="F15" s="114"/>
      <c r="G15" s="114"/>
      <c r="H15" s="114"/>
      <c r="I15" s="114"/>
      <c r="J15" s="114"/>
      <c r="K15" s="114"/>
      <c r="L15" s="114"/>
      <c r="M15" s="114"/>
      <c r="N15" s="114"/>
      <c r="O15" s="12"/>
    </row>
    <row r="16" spans="1:16" s="9" customFormat="1" ht="15" customHeight="1" x14ac:dyDescent="0.25">
      <c r="B16" s="113"/>
      <c r="C16" s="236" t="s">
        <v>20</v>
      </c>
      <c r="D16" s="230" t="s">
        <v>67</v>
      </c>
      <c r="E16" s="237">
        <f>E14+E15</f>
        <v>47975</v>
      </c>
      <c r="F16" s="114"/>
      <c r="G16" s="114"/>
      <c r="H16" s="114"/>
      <c r="I16" s="114"/>
      <c r="J16" s="114"/>
      <c r="K16" s="114"/>
      <c r="L16" s="114"/>
      <c r="M16" s="114"/>
      <c r="N16" s="114"/>
      <c r="O16" s="12"/>
    </row>
    <row r="17" spans="2:34" s="9" customFormat="1" ht="15" customHeight="1" x14ac:dyDescent="0.25">
      <c r="B17" s="113"/>
      <c r="C17" s="236" t="s">
        <v>14</v>
      </c>
      <c r="D17" s="230" t="s">
        <v>67</v>
      </c>
      <c r="E17" s="237">
        <f>SUM(Database!D48:O48)</f>
        <v>4005</v>
      </c>
      <c r="F17" s="114"/>
      <c r="G17" s="114"/>
      <c r="H17" s="114"/>
      <c r="I17" s="114"/>
      <c r="J17" s="114"/>
      <c r="K17" s="114"/>
      <c r="L17" s="114"/>
      <c r="M17" s="114"/>
      <c r="N17" s="114"/>
      <c r="O17" s="12"/>
    </row>
    <row r="18" spans="2:34" s="9" customFormat="1" ht="15" customHeight="1" x14ac:dyDescent="0.25">
      <c r="B18" s="113"/>
      <c r="C18" s="236" t="s">
        <v>13</v>
      </c>
      <c r="D18" s="230" t="s">
        <v>67</v>
      </c>
      <c r="E18" s="237">
        <f>E13-E16-E17</f>
        <v>44270</v>
      </c>
      <c r="F18" s="114"/>
      <c r="G18" s="114"/>
      <c r="H18" s="114"/>
      <c r="I18" s="114"/>
      <c r="J18" s="114"/>
      <c r="K18" s="114"/>
      <c r="L18" s="114"/>
      <c r="M18" s="114"/>
      <c r="N18" s="114"/>
      <c r="O18" s="12"/>
    </row>
    <row r="19" spans="2:34" ht="15" customHeight="1" x14ac:dyDescent="0.25">
      <c r="B19" s="113"/>
      <c r="C19" s="236" t="s">
        <v>12</v>
      </c>
      <c r="D19" s="230" t="s">
        <v>67</v>
      </c>
      <c r="E19" s="237">
        <f>SUM(Database!D52:O52)</f>
        <v>5200</v>
      </c>
      <c r="F19" s="114"/>
      <c r="G19" s="114"/>
      <c r="H19" s="114"/>
      <c r="I19" s="114"/>
      <c r="J19" s="114"/>
      <c r="K19" s="114"/>
      <c r="L19" s="114"/>
      <c r="M19" s="114"/>
      <c r="N19" s="114"/>
      <c r="O19" s="12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2:34" ht="15" customHeight="1" thickBot="1" x14ac:dyDescent="0.3">
      <c r="B20" s="113"/>
      <c r="C20" s="239" t="s">
        <v>11</v>
      </c>
      <c r="D20" s="240" t="s">
        <v>67</v>
      </c>
      <c r="E20" s="241">
        <f>E18-E19</f>
        <v>39070</v>
      </c>
      <c r="F20" s="114"/>
      <c r="G20" s="114"/>
      <c r="H20" s="114"/>
      <c r="I20" s="114"/>
      <c r="J20" s="114"/>
      <c r="K20" s="114"/>
      <c r="L20" s="114"/>
      <c r="M20" s="114"/>
      <c r="N20" s="114"/>
      <c r="O20" s="12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2:34" ht="6.95" customHeight="1" thickBot="1" x14ac:dyDescent="0.3"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2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2:34" ht="21.95" customHeight="1" thickBot="1" x14ac:dyDescent="0.3">
      <c r="B22" s="113"/>
      <c r="C22" s="116" t="s">
        <v>73</v>
      </c>
      <c r="D22" s="117"/>
      <c r="E22" s="131" t="s">
        <v>60</v>
      </c>
      <c r="F22" s="114"/>
      <c r="G22" s="153" t="s">
        <v>70</v>
      </c>
      <c r="H22" s="154"/>
      <c r="I22" s="154"/>
      <c r="J22" s="154"/>
      <c r="K22" s="154"/>
      <c r="L22" s="155"/>
      <c r="M22" s="155"/>
      <c r="N22" s="156"/>
      <c r="O22" s="12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2:34" ht="6.95" customHeight="1" thickBot="1" x14ac:dyDescent="0.3">
      <c r="B23" s="113"/>
      <c r="C23" s="118"/>
      <c r="D23" s="118"/>
      <c r="E23" s="118"/>
      <c r="F23" s="114"/>
      <c r="G23" s="157"/>
      <c r="H23" s="136"/>
      <c r="I23" s="136"/>
      <c r="J23" s="136"/>
      <c r="K23" s="136"/>
      <c r="L23" s="136"/>
      <c r="M23" s="136"/>
      <c r="N23" s="158"/>
      <c r="O23" s="12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2:34" ht="15" customHeight="1" x14ac:dyDescent="0.25">
      <c r="B24" s="113"/>
      <c r="C24" s="119" t="s">
        <v>69</v>
      </c>
      <c r="D24" s="120"/>
      <c r="E24" s="121"/>
      <c r="F24" s="114"/>
      <c r="G24" s="159" t="s">
        <v>71</v>
      </c>
      <c r="H24" s="137"/>
      <c r="I24" s="137"/>
      <c r="J24" s="137"/>
      <c r="K24" s="137"/>
      <c r="L24" s="138"/>
      <c r="M24" s="138"/>
      <c r="N24" s="160"/>
      <c r="O24" s="12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2:34" ht="15" customHeight="1" x14ac:dyDescent="0.25">
      <c r="B25" s="113"/>
      <c r="C25" s="122" t="s">
        <v>65</v>
      </c>
      <c r="D25" s="115"/>
      <c r="E25" s="123"/>
      <c r="F25" s="114"/>
      <c r="G25" s="161" t="str">
        <f>""&amp;Database!C18</f>
        <v>Wages and Salaries</v>
      </c>
      <c r="H25" s="139">
        <f>IFERROR(INDEX(Calc!$C$21:$T$32,MATCH($C$26,Calc!$B$21:$B$32,0),MATCH(G25,Calc!$C$20:$T$20,0)),"")</f>
        <v>3000</v>
      </c>
      <c r="I25" s="140">
        <f>IFERROR(H25/$E$32,"")</f>
        <v>0.7142857142857143</v>
      </c>
      <c r="J25" s="141"/>
      <c r="K25" s="142" t="str">
        <f>""&amp;Database!C27</f>
        <v>Insurance</v>
      </c>
      <c r="L25" s="139">
        <f>IFERROR(INDEX(Calc!$C$21:$T$32,MATCH($C$26,Calc!$B$21:$B$32,0),MATCH(K25,Calc!$C$20:$T$20,0)),"")</f>
        <v>0</v>
      </c>
      <c r="M25" s="143">
        <f>IFERROR(L25/$E$32,"")</f>
        <v>0</v>
      </c>
      <c r="N25" s="162"/>
      <c r="O25" s="12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2:34" ht="15" customHeight="1" thickBot="1" x14ac:dyDescent="0.3">
      <c r="B26" s="113"/>
      <c r="C26" s="110" t="str">
        <f>""&amp;E22</f>
        <v>April</v>
      </c>
      <c r="D26" s="115"/>
      <c r="E26" s="123"/>
      <c r="F26" s="114"/>
      <c r="G26" s="161" t="str">
        <f>""&amp;Database!C19</f>
        <v>Direct Marketing</v>
      </c>
      <c r="H26" s="139">
        <f>IFERROR(INDEX(Calc!$C$21:$T$32,MATCH($C$26,Calc!$B$21:$B$32,0),MATCH(G26,Calc!$C$20:$T$20,0)),"")</f>
        <v>750</v>
      </c>
      <c r="I26" s="140">
        <f t="shared" ref="I26:I33" si="0">IFERROR(H26/$E$32,"")</f>
        <v>0.17857142857142858</v>
      </c>
      <c r="J26" s="141"/>
      <c r="K26" s="142" t="str">
        <f>""&amp;Database!C28</f>
        <v>Technology Licenses</v>
      </c>
      <c r="L26" s="139">
        <f>IFERROR(INDEX(Calc!$C$21:$T$32,MATCH($C$26,Calc!$B$21:$B$32,0),MATCH(K26,Calc!$C$20:$T$20,0)),"")</f>
        <v>0</v>
      </c>
      <c r="M26" s="143">
        <f t="shared" ref="M26:M33" si="1">IFERROR(L26/$E$32,"")</f>
        <v>0</v>
      </c>
      <c r="N26" s="162"/>
      <c r="O26" s="12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2:34" ht="15" customHeight="1" x14ac:dyDescent="0.25">
      <c r="B27" s="113"/>
      <c r="C27" s="124" t="s">
        <v>50</v>
      </c>
      <c r="D27" s="125" t="s">
        <v>67</v>
      </c>
      <c r="E27" s="132">
        <f>IFERROR(INDEX(Calc!$C$7:$I$18,MATCH($C$26,Calc!$B$7:$B$18,0),MATCH(C27,Calc!$C$6:$I$6,0)),"")</f>
        <v>19000</v>
      </c>
      <c r="F27" s="114"/>
      <c r="G27" s="161" t="str">
        <f>""&amp;Database!C20</f>
        <v>Advertising</v>
      </c>
      <c r="H27" s="139">
        <f>IFERROR(INDEX(Calc!$C$21:$T$32,MATCH($C$26,Calc!$B$21:$B$32,0),MATCH(G27,Calc!$C$20:$T$20,0)),"")</f>
        <v>450</v>
      </c>
      <c r="I27" s="140">
        <f t="shared" si="0"/>
        <v>0.10714285714285714</v>
      </c>
      <c r="J27" s="141"/>
      <c r="K27" s="142" t="str">
        <f>""&amp;Database!C29</f>
        <v xml:space="preserve">Patents </v>
      </c>
      <c r="L27" s="139">
        <f>IFERROR(INDEX(Calc!$C$21:$T$32,MATCH($C$26,Calc!$B$21:$B$32,0),MATCH(K27,Calc!$C$20:$T$20,0)),"")</f>
        <v>0</v>
      </c>
      <c r="M27" s="143">
        <f t="shared" si="1"/>
        <v>0</v>
      </c>
      <c r="N27" s="162"/>
      <c r="O27" s="12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2:34" ht="15" customHeight="1" x14ac:dyDescent="0.25">
      <c r="B28" s="113"/>
      <c r="C28" s="126" t="s">
        <v>49</v>
      </c>
      <c r="D28" s="127" t="s">
        <v>67</v>
      </c>
      <c r="E28" s="133">
        <f>IFERROR(INDEX(Calc!$C$7:$I$18,MATCH($C$26,Calc!$B$7:$B$18,0),MATCH(C28,Calc!$C$6:$I$6,0)),"")</f>
        <v>16000</v>
      </c>
      <c r="F28" s="114"/>
      <c r="G28" s="161" t="str">
        <f>""&amp;Database!C21</f>
        <v>Office Supplies</v>
      </c>
      <c r="H28" s="139">
        <f>IFERROR(INDEX(Calc!$C$21:$T$32,MATCH($C$26,Calc!$B$21:$B$32,0),MATCH(G28,Calc!$C$20:$T$20,0)),"")</f>
        <v>0</v>
      </c>
      <c r="I28" s="140">
        <f t="shared" si="0"/>
        <v>0</v>
      </c>
      <c r="J28" s="141"/>
      <c r="K28" s="142" t="str">
        <f>""&amp;Database!C30</f>
        <v>Web site Expenses</v>
      </c>
      <c r="L28" s="139">
        <f>IFERROR(INDEX(Calc!$C$21:$T$32,MATCH($C$26,Calc!$B$21:$B$32,0),MATCH(K28,Calc!$C$20:$T$20,0)),"")</f>
        <v>0</v>
      </c>
      <c r="M28" s="143">
        <f t="shared" si="1"/>
        <v>0</v>
      </c>
      <c r="N28" s="16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2:34" ht="15" customHeight="1" x14ac:dyDescent="0.25">
      <c r="B29" s="113"/>
      <c r="C29" s="126" t="s">
        <v>48</v>
      </c>
      <c r="D29" s="127" t="s">
        <v>67</v>
      </c>
      <c r="E29" s="133">
        <f>IFERROR(E27-E28,"")</f>
        <v>3000</v>
      </c>
      <c r="F29" s="114"/>
      <c r="G29" s="161" t="str">
        <f>""&amp;Database!C22</f>
        <v>Outside Services</v>
      </c>
      <c r="H29" s="139">
        <f>IFERROR(INDEX(Calc!$C$21:$T$32,MATCH($C$26,Calc!$B$21:$B$32,0),MATCH(G29,Calc!$C$20:$T$20,0)),"")</f>
        <v>0</v>
      </c>
      <c r="I29" s="140">
        <f t="shared" si="0"/>
        <v>0</v>
      </c>
      <c r="J29" s="141"/>
      <c r="K29" s="142" t="str">
        <f>""&amp;Database!C31</f>
        <v>Meals and Entertainment</v>
      </c>
      <c r="L29" s="139">
        <f>IFERROR(INDEX(Calc!$C$21:$T$32,MATCH($C$26,Calc!$B$21:$B$32,0),MATCH(K29,Calc!$C$20:$T$20,0)),"")</f>
        <v>0</v>
      </c>
      <c r="M29" s="143">
        <f t="shared" si="1"/>
        <v>0</v>
      </c>
      <c r="N29" s="162"/>
      <c r="O29" s="12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2:34" ht="15" customHeight="1" x14ac:dyDescent="0.25">
      <c r="B30" s="113"/>
      <c r="C30" s="126" t="s">
        <v>44</v>
      </c>
      <c r="D30" s="127" t="s">
        <v>67</v>
      </c>
      <c r="E30" s="133">
        <f>IFERROR(INDEX(Calc!$C$7:$I$18,MATCH($C$26,Calc!$B$7:$B$18,0),MATCH(C30,Calc!$C$6:$I$6,0)),"")</f>
        <v>4250</v>
      </c>
      <c r="F30" s="114"/>
      <c r="G30" s="161" t="str">
        <f>""&amp;Database!C23</f>
        <v>Rent</v>
      </c>
      <c r="H30" s="139">
        <f>IFERROR(INDEX(Calc!$C$21:$T$32,MATCH($C$26,Calc!$B$21:$B$32,0),MATCH(G30,Calc!$C$20:$T$20,0)),"")</f>
        <v>0</v>
      </c>
      <c r="I30" s="140">
        <f t="shared" si="0"/>
        <v>0</v>
      </c>
      <c r="J30" s="141"/>
      <c r="K30" s="142" t="str">
        <f>""&amp;Database!C32</f>
        <v>Repairs and Maintenance</v>
      </c>
      <c r="L30" s="139">
        <f>IFERROR(INDEX(Calc!$C$21:$T$32,MATCH($C$26,Calc!$B$21:$B$32,0),MATCH(K30,Calc!$C$20:$T$20,0)),"")</f>
        <v>0</v>
      </c>
      <c r="M30" s="143">
        <f t="shared" si="1"/>
        <v>0</v>
      </c>
      <c r="N30" s="162"/>
      <c r="O30" s="12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2:34" ht="15" customHeight="1" x14ac:dyDescent="0.25">
      <c r="B31" s="113"/>
      <c r="C31" s="128" t="s">
        <v>68</v>
      </c>
      <c r="D31" s="127" t="s">
        <v>67</v>
      </c>
      <c r="E31" s="134">
        <f>IFERROR(E29+E30,"")</f>
        <v>7250</v>
      </c>
      <c r="F31" s="114"/>
      <c r="G31" s="161" t="str">
        <f>""&amp;Database!C24</f>
        <v>Telephone</v>
      </c>
      <c r="H31" s="139">
        <f>IFERROR(INDEX(Calc!$C$21:$T$32,MATCH($C$26,Calc!$B$21:$B$32,0),MATCH(G31,Calc!$C$20:$T$20,0)),"")</f>
        <v>0</v>
      </c>
      <c r="I31" s="140">
        <f t="shared" si="0"/>
        <v>0</v>
      </c>
      <c r="J31" s="141"/>
      <c r="K31" s="142" t="str">
        <f>""&amp;Database!C33</f>
        <v>Outside Services</v>
      </c>
      <c r="L31" s="139">
        <f>IFERROR(INDEX(Calc!$C$21:$T$32,MATCH($C$26,Calc!$B$21:$B$32,0),MATCH(K31,Calc!$C$20:$T$20,0)),"")</f>
        <v>0</v>
      </c>
      <c r="M31" s="143">
        <f t="shared" si="1"/>
        <v>0</v>
      </c>
      <c r="N31" s="162"/>
      <c r="O31" s="12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2:34" ht="15" customHeight="1" x14ac:dyDescent="0.25">
      <c r="B32" s="113"/>
      <c r="C32" s="126" t="s">
        <v>25</v>
      </c>
      <c r="D32" s="127" t="s">
        <v>67</v>
      </c>
      <c r="E32" s="133">
        <f>IFERROR(INDEX(Calc!$C$7:$I$18,MATCH($C$26,Calc!$B$7:$B$18,0),MATCH(C32,Calc!$C$6:$I$6,0)),"")</f>
        <v>4200</v>
      </c>
      <c r="F32" s="114"/>
      <c r="G32" s="161" t="str">
        <f>""&amp;Database!C25</f>
        <v>Utilities</v>
      </c>
      <c r="H32" s="139">
        <f>IFERROR(INDEX(Calc!$C$21:$T$32,MATCH($C$26,Calc!$B$21:$B$32,0),MATCH(G32,Calc!$C$20:$T$20,0)),"")</f>
        <v>0</v>
      </c>
      <c r="I32" s="140">
        <f t="shared" si="0"/>
        <v>0</v>
      </c>
      <c r="J32" s="141"/>
      <c r="K32" s="142" t="str">
        <f>""&amp;Database!C34</f>
        <v>Travel</v>
      </c>
      <c r="L32" s="139">
        <f>IFERROR(INDEX(Calc!$C$21:$T$32,MATCH($C$26,Calc!$B$21:$B$32,0),MATCH(K32,Calc!$C$20:$T$20,0)),"")</f>
        <v>0</v>
      </c>
      <c r="M32" s="143">
        <f t="shared" si="1"/>
        <v>0</v>
      </c>
      <c r="N32" s="162"/>
      <c r="O32" s="12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spans="2:34" ht="15" customHeight="1" x14ac:dyDescent="0.25">
      <c r="B33" s="113"/>
      <c r="C33" s="126" t="s">
        <v>21</v>
      </c>
      <c r="D33" s="127" t="s">
        <v>67</v>
      </c>
      <c r="E33" s="133">
        <f>IFERROR(INDEX(Calc!$C$7:$I$18,MATCH($C$26,Calc!$B$7:$B$18,0),MATCH(C33,Calc!$C$6:$I$6,0)),"")</f>
        <v>950</v>
      </c>
      <c r="F33" s="114"/>
      <c r="G33" s="161" t="str">
        <f>""&amp;Database!C26</f>
        <v>Depreciation</v>
      </c>
      <c r="H33" s="139">
        <f>IFERROR(INDEX(Calc!$C$21:$T$32,MATCH($C$26,Calc!$B$21:$B$32,0),MATCH(G33,Calc!$C$20:$T$20,0)),"")</f>
        <v>0</v>
      </c>
      <c r="I33" s="140">
        <f t="shared" si="0"/>
        <v>0</v>
      </c>
      <c r="J33" s="141"/>
      <c r="K33" s="142" t="str">
        <f>""&amp;Database!C35</f>
        <v xml:space="preserve">Other </v>
      </c>
      <c r="L33" s="139">
        <f>IFERROR(INDEX(Calc!$C$21:$T$32,MATCH($C$26,Calc!$B$21:$B$32,0),MATCH(K33,Calc!$C$20:$T$20,0)),"")</f>
        <v>0</v>
      </c>
      <c r="M33" s="143">
        <f t="shared" si="1"/>
        <v>0</v>
      </c>
      <c r="N33" s="162"/>
      <c r="O33" s="12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2:34" ht="15" customHeight="1" x14ac:dyDescent="0.25">
      <c r="B34" s="113"/>
      <c r="C34" s="128" t="s">
        <v>20</v>
      </c>
      <c r="D34" s="127" t="s">
        <v>67</v>
      </c>
      <c r="E34" s="134">
        <f>IFERROR(E32+E33,"")</f>
        <v>5150</v>
      </c>
      <c r="F34" s="114"/>
      <c r="G34" s="163"/>
      <c r="H34" s="144"/>
      <c r="I34" s="144"/>
      <c r="J34" s="145"/>
      <c r="K34" s="146"/>
      <c r="L34" s="145"/>
      <c r="M34" s="145"/>
      <c r="N34" s="164"/>
      <c r="O34" s="12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2:34" ht="15" customHeight="1" x14ac:dyDescent="0.25">
      <c r="B35" s="113"/>
      <c r="C35" s="128" t="s">
        <v>14</v>
      </c>
      <c r="D35" s="127" t="s">
        <v>67</v>
      </c>
      <c r="E35" s="134">
        <f>IFERROR(INDEX(Calc!$C$7:$I$18,MATCH($C$26,Calc!$B$7:$B$18,0),MATCH(C35,Calc!$C$6:$I$6,0)),"")</f>
        <v>390</v>
      </c>
      <c r="F35" s="114"/>
      <c r="G35" s="159" t="s">
        <v>72</v>
      </c>
      <c r="H35" s="147"/>
      <c r="I35" s="148"/>
      <c r="J35" s="149"/>
      <c r="K35" s="149"/>
      <c r="L35" s="149"/>
      <c r="M35" s="149"/>
      <c r="N35" s="165"/>
      <c r="O35" s="12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2:34" ht="15" customHeight="1" x14ac:dyDescent="0.25">
      <c r="B36" s="113"/>
      <c r="C36" s="128" t="s">
        <v>13</v>
      </c>
      <c r="D36" s="127" t="s">
        <v>67</v>
      </c>
      <c r="E36" s="134">
        <f>IFERROR(E31-E34-E35,"")</f>
        <v>1710</v>
      </c>
      <c r="F36" s="114"/>
      <c r="G36" s="161" t="str">
        <f>""&amp;Database!C37</f>
        <v>Soft&amp;Hardware Equipments</v>
      </c>
      <c r="H36" s="139">
        <f>IFERROR(INDEX(Calc!$C$35:$E$46,MATCH(Dashboard!$C$26,Calc!$B$35:$B$46,0),MATCH(Dashboard!G36,Calc!$C$34:$E$34,0)),"")</f>
        <v>450</v>
      </c>
      <c r="I36" s="143">
        <f>IFERROR(H36/$E$33,"")</f>
        <v>0.47368421052631576</v>
      </c>
      <c r="J36" s="150"/>
      <c r="K36" s="151"/>
      <c r="L36" s="145"/>
      <c r="M36" s="145"/>
      <c r="N36" s="164"/>
      <c r="O36" s="12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2:34" ht="15" customHeight="1" x14ac:dyDescent="0.25">
      <c r="B37" s="113"/>
      <c r="C37" s="128" t="s">
        <v>12</v>
      </c>
      <c r="D37" s="127" t="s">
        <v>67</v>
      </c>
      <c r="E37" s="134">
        <f>IFERROR(INDEX(Calc!$C$7:$I$18,MATCH($C$26,Calc!$B$7:$B$18,0),MATCH(C37,Calc!$C$6:$I$6,0)),"")</f>
        <v>500</v>
      </c>
      <c r="F37" s="114"/>
      <c r="G37" s="161" t="str">
        <f>""&amp;Database!C38</f>
        <v>Gifts and Rewards Given</v>
      </c>
      <c r="H37" s="139">
        <f>IFERROR(INDEX(Calc!$C$35:$E$46,MATCH(Dashboard!$C$26,Calc!$B$35:$B$46,0),MATCH(Dashboard!G37,Calc!$C$34:$E$34,0)),"")</f>
        <v>500</v>
      </c>
      <c r="I37" s="143">
        <f t="shared" ref="I37:I38" si="2">IFERROR(H37/$E$33,"")</f>
        <v>0.52631578947368418</v>
      </c>
      <c r="J37" s="150"/>
      <c r="K37" s="152"/>
      <c r="L37" s="145"/>
      <c r="M37" s="145"/>
      <c r="N37" s="164"/>
      <c r="O37" s="12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2:34" ht="15" customHeight="1" thickBot="1" x14ac:dyDescent="0.3">
      <c r="B38" s="113"/>
      <c r="C38" s="129" t="s">
        <v>11</v>
      </c>
      <c r="D38" s="130" t="s">
        <v>67</v>
      </c>
      <c r="E38" s="135">
        <f>IFERROR(E36-E37,"")</f>
        <v>1210</v>
      </c>
      <c r="F38" s="114"/>
      <c r="G38" s="166" t="str">
        <f>""&amp;Database!C39</f>
        <v>Other</v>
      </c>
      <c r="H38" s="167">
        <f>IFERROR(INDEX(Calc!$C$35:$E$46,MATCH(Dashboard!$C$26,Calc!$B$35:$B$46,0),MATCH(Dashboard!G38,Calc!$C$34:$E$34,0)),"")</f>
        <v>0</v>
      </c>
      <c r="I38" s="168">
        <f t="shared" si="2"/>
        <v>0</v>
      </c>
      <c r="J38" s="169"/>
      <c r="K38" s="170"/>
      <c r="L38" s="171"/>
      <c r="M38" s="171"/>
      <c r="N38" s="172"/>
      <c r="O38" s="12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2:34" ht="6.95" customHeight="1" x14ac:dyDescent="0.25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2:34" ht="7.15" customHeight="1" x14ac:dyDescent="0.25">
      <c r="P40" s="9"/>
      <c r="Q40" s="9"/>
    </row>
    <row r="41" spans="2:34" s="17" customFormat="1" ht="22.9" customHeight="1" x14ac:dyDescent="0.25">
      <c r="B41" s="18"/>
      <c r="C41" s="18"/>
      <c r="D41" s="19"/>
      <c r="E41" s="20"/>
      <c r="F41" s="20"/>
      <c r="G41" s="20"/>
      <c r="H41" s="18"/>
      <c r="I41" s="18"/>
      <c r="J41" s="18"/>
      <c r="K41" s="18"/>
      <c r="L41" s="18"/>
      <c r="M41" s="18"/>
      <c r="N41" s="18"/>
      <c r="O41" s="18"/>
    </row>
  </sheetData>
  <sheetProtection algorithmName="SHA-512" hashValue="br33yiiyFuF+5mqOY1r777ykhSM87PSXGDBbpn0953xP4wkvTFULGa0HfFRryJx4fgfqjFm8yVlx6dVJmYJRdw==" saltValue="yIz5i3IM22axFJvSXCNulQ==" spinCount="100000" sheet="1" objects="1" scenarios="1"/>
  <conditionalFormatting sqref="I25:J33 M25:N33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{60109F4C-2D12-435B-87F6-65F3CF3296C7}</x14:id>
        </ext>
      </extLst>
    </cfRule>
  </conditionalFormatting>
  <conditionalFormatting sqref="I36:J3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{C77C77C9-4531-4756-B918-09BB312F01FC}</x14:id>
        </ext>
      </extLs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ignoredErrors>
    <ignoredError sqref="E29 E31 E34 E36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0109F4C-2D12-435B-87F6-65F3CF3296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I25:J33 M25:N33</xm:sqref>
        </x14:conditionalFormatting>
        <x14:conditionalFormatting xmlns:xm="http://schemas.microsoft.com/office/excel/2006/main">
          <x14:cfRule type="dataBar" id="{C77C77C9-4531-4756-B918-09BB312F01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I36:J38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8734D5-CAAA-4C4B-B854-0175F5B3CAE7}">
          <x14:formula1>
            <xm:f>Calc!$B$21:$B$32</xm:f>
          </x14:formula1>
          <xm:sqref>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6442-75E3-4605-B15F-E1464EB7CAA7}">
  <sheetPr>
    <pageSetUpPr autoPageBreaks="0" fitToPage="1"/>
  </sheetPr>
  <dimension ref="A1:AI57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63" customWidth="1"/>
    <col min="2" max="2" width="1.7109375" style="63" customWidth="1"/>
    <col min="3" max="3" width="29.85546875" style="63" bestFit="1" customWidth="1"/>
    <col min="4" max="15" width="12.85546875" style="63" customWidth="1"/>
    <col min="16" max="17" width="1.7109375" style="63" customWidth="1"/>
    <col min="18" max="16384" width="8.85546875" style="63"/>
  </cols>
  <sheetData>
    <row r="1" spans="1:17" s="17" customFormat="1" ht="6.75" customHeight="1" x14ac:dyDescent="0.25">
      <c r="B1" s="43"/>
      <c r="E1" s="44"/>
      <c r="F1" s="44"/>
      <c r="G1" s="44"/>
    </row>
    <row r="2" spans="1:17" s="45" customFormat="1" ht="20.100000000000001" customHeight="1" x14ac:dyDescent="0.25">
      <c r="B2" s="46"/>
      <c r="C2" s="106" t="s">
        <v>74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8"/>
      <c r="P2" s="47"/>
      <c r="Q2" s="49"/>
    </row>
    <row r="3" spans="1:17" s="50" customFormat="1" ht="24" customHeight="1" x14ac:dyDescent="0.25">
      <c r="B3" s="51"/>
      <c r="C3" s="107" t="s">
        <v>10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  <c r="O3" s="53"/>
      <c r="P3" s="52"/>
      <c r="Q3" s="54"/>
    </row>
    <row r="4" spans="1:17" s="56" customFormat="1" ht="4.9000000000000004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56" customFormat="1" ht="4.9000000000000004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s="56" customFormat="1" x14ac:dyDescent="0.25">
      <c r="A6" s="55"/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  <c r="Q6" s="55"/>
    </row>
    <row r="7" spans="1:17" s="56" customFormat="1" ht="15" customHeight="1" x14ac:dyDescent="0.25">
      <c r="B7" s="61"/>
      <c r="C7" s="70" t="s">
        <v>51</v>
      </c>
      <c r="D7" s="228" t="s">
        <v>63</v>
      </c>
      <c r="E7" s="228" t="s">
        <v>62</v>
      </c>
      <c r="F7" s="228" t="s">
        <v>61</v>
      </c>
      <c r="G7" s="228" t="s">
        <v>60</v>
      </c>
      <c r="H7" s="228" t="s">
        <v>59</v>
      </c>
      <c r="I7" s="228" t="s">
        <v>58</v>
      </c>
      <c r="J7" s="228" t="s">
        <v>57</v>
      </c>
      <c r="K7" s="228" t="s">
        <v>56</v>
      </c>
      <c r="L7" s="228" t="s">
        <v>55</v>
      </c>
      <c r="M7" s="228" t="s">
        <v>54</v>
      </c>
      <c r="N7" s="228" t="s">
        <v>53</v>
      </c>
      <c r="O7" s="229" t="s">
        <v>52</v>
      </c>
      <c r="P7" s="62"/>
    </row>
    <row r="8" spans="1:17" s="56" customFormat="1" ht="15" customHeight="1" x14ac:dyDescent="0.25">
      <c r="B8" s="61"/>
      <c r="C8" s="247" t="s">
        <v>50</v>
      </c>
      <c r="D8" s="71">
        <v>23000</v>
      </c>
      <c r="E8" s="71">
        <v>25000</v>
      </c>
      <c r="F8" s="71">
        <v>19500</v>
      </c>
      <c r="G8" s="71">
        <v>19000</v>
      </c>
      <c r="H8" s="71">
        <v>25000</v>
      </c>
      <c r="I8" s="71">
        <v>20000</v>
      </c>
      <c r="J8" s="71">
        <v>20350</v>
      </c>
      <c r="K8" s="71">
        <v>19900</v>
      </c>
      <c r="L8" s="71">
        <v>19450</v>
      </c>
      <c r="M8" s="71">
        <v>19000</v>
      </c>
      <c r="N8" s="71">
        <v>18550</v>
      </c>
      <c r="O8" s="72"/>
      <c r="P8" s="62"/>
    </row>
    <row r="9" spans="1:17" s="56" customFormat="1" ht="15" customHeight="1" x14ac:dyDescent="0.25">
      <c r="B9" s="61"/>
      <c r="C9" s="248" t="s">
        <v>49</v>
      </c>
      <c r="D9" s="73">
        <v>14500</v>
      </c>
      <c r="E9" s="73">
        <v>16000</v>
      </c>
      <c r="F9" s="73">
        <v>14500</v>
      </c>
      <c r="G9" s="73">
        <v>16000</v>
      </c>
      <c r="H9" s="73">
        <v>14500</v>
      </c>
      <c r="I9" s="73">
        <v>14500</v>
      </c>
      <c r="J9" s="73">
        <v>16000</v>
      </c>
      <c r="K9" s="73">
        <v>14500</v>
      </c>
      <c r="L9" s="73">
        <v>16000</v>
      </c>
      <c r="M9" s="73">
        <v>14500</v>
      </c>
      <c r="N9" s="73">
        <v>14500</v>
      </c>
      <c r="O9" s="74"/>
      <c r="P9" s="62"/>
    </row>
    <row r="10" spans="1:17" s="56" customFormat="1" ht="15" customHeight="1" x14ac:dyDescent="0.25">
      <c r="B10" s="61"/>
      <c r="C10" s="249" t="s">
        <v>48</v>
      </c>
      <c r="D10" s="204">
        <f t="shared" ref="D10:O10" si="0">D8-D9</f>
        <v>8500</v>
      </c>
      <c r="E10" s="204">
        <f t="shared" si="0"/>
        <v>9000</v>
      </c>
      <c r="F10" s="204">
        <f t="shared" si="0"/>
        <v>5000</v>
      </c>
      <c r="G10" s="204">
        <f t="shared" si="0"/>
        <v>3000</v>
      </c>
      <c r="H10" s="204">
        <f t="shared" si="0"/>
        <v>10500</v>
      </c>
      <c r="I10" s="204">
        <f t="shared" si="0"/>
        <v>5500</v>
      </c>
      <c r="J10" s="204">
        <f t="shared" si="0"/>
        <v>4350</v>
      </c>
      <c r="K10" s="204">
        <f t="shared" si="0"/>
        <v>5400</v>
      </c>
      <c r="L10" s="204">
        <f t="shared" si="0"/>
        <v>3450</v>
      </c>
      <c r="M10" s="204">
        <f t="shared" si="0"/>
        <v>4500</v>
      </c>
      <c r="N10" s="204">
        <f t="shared" si="0"/>
        <v>4050</v>
      </c>
      <c r="O10" s="205">
        <f t="shared" si="0"/>
        <v>0</v>
      </c>
      <c r="P10" s="62"/>
    </row>
    <row r="11" spans="1:17" s="56" customFormat="1" ht="15" customHeight="1" x14ac:dyDescent="0.25">
      <c r="B11" s="61"/>
      <c r="C11" s="75" t="s">
        <v>47</v>
      </c>
      <c r="D11" s="73">
        <v>1500</v>
      </c>
      <c r="E11" s="73">
        <v>1000</v>
      </c>
      <c r="F11" s="73">
        <v>1500</v>
      </c>
      <c r="G11" s="73">
        <v>1500</v>
      </c>
      <c r="H11" s="73">
        <v>2000</v>
      </c>
      <c r="I11" s="73">
        <v>1500</v>
      </c>
      <c r="J11" s="73">
        <v>1500</v>
      </c>
      <c r="K11" s="73">
        <v>1500</v>
      </c>
      <c r="L11" s="73">
        <v>1500</v>
      </c>
      <c r="M11" s="73">
        <v>1500</v>
      </c>
      <c r="N11" s="73">
        <v>1500</v>
      </c>
      <c r="O11" s="74"/>
      <c r="P11" s="62"/>
    </row>
    <row r="12" spans="1:17" s="56" customFormat="1" ht="15" customHeight="1" x14ac:dyDescent="0.25">
      <c r="B12" s="61"/>
      <c r="C12" s="75" t="s">
        <v>46</v>
      </c>
      <c r="D12" s="73">
        <v>1000</v>
      </c>
      <c r="E12" s="73">
        <v>2000</v>
      </c>
      <c r="F12" s="73">
        <v>1000</v>
      </c>
      <c r="G12" s="73">
        <v>2000</v>
      </c>
      <c r="H12" s="73">
        <v>1000</v>
      </c>
      <c r="I12" s="73">
        <v>1000</v>
      </c>
      <c r="J12" s="73">
        <v>1000</v>
      </c>
      <c r="K12" s="73">
        <v>1000</v>
      </c>
      <c r="L12" s="73">
        <v>1000</v>
      </c>
      <c r="M12" s="73">
        <v>1000</v>
      </c>
      <c r="N12" s="73">
        <v>1000</v>
      </c>
      <c r="O12" s="74"/>
      <c r="P12" s="62"/>
    </row>
    <row r="13" spans="1:17" s="56" customFormat="1" ht="15" customHeight="1" x14ac:dyDescent="0.25">
      <c r="B13" s="61"/>
      <c r="C13" s="75" t="s">
        <v>45</v>
      </c>
      <c r="D13" s="73">
        <v>500</v>
      </c>
      <c r="E13" s="73">
        <v>750</v>
      </c>
      <c r="F13" s="73">
        <v>500</v>
      </c>
      <c r="G13" s="73">
        <v>750</v>
      </c>
      <c r="H13" s="73">
        <v>500</v>
      </c>
      <c r="I13" s="73">
        <v>500</v>
      </c>
      <c r="J13" s="73"/>
      <c r="K13" s="73"/>
      <c r="L13" s="73"/>
      <c r="M13" s="73"/>
      <c r="N13" s="73"/>
      <c r="O13" s="74"/>
      <c r="P13" s="62"/>
    </row>
    <row r="14" spans="1:17" s="56" customFormat="1" ht="15" customHeight="1" x14ac:dyDescent="0.25">
      <c r="B14" s="61"/>
      <c r="C14" s="250" t="s">
        <v>44</v>
      </c>
      <c r="D14" s="206">
        <f t="shared" ref="D14:O14" si="1">SUM(D11:D13)</f>
        <v>3000</v>
      </c>
      <c r="E14" s="206">
        <f t="shared" si="1"/>
        <v>3750</v>
      </c>
      <c r="F14" s="206">
        <f t="shared" si="1"/>
        <v>3000</v>
      </c>
      <c r="G14" s="206">
        <f t="shared" si="1"/>
        <v>4250</v>
      </c>
      <c r="H14" s="206">
        <f t="shared" si="1"/>
        <v>3500</v>
      </c>
      <c r="I14" s="206">
        <f t="shared" si="1"/>
        <v>3000</v>
      </c>
      <c r="J14" s="206">
        <f t="shared" si="1"/>
        <v>2500</v>
      </c>
      <c r="K14" s="206">
        <f t="shared" si="1"/>
        <v>2500</v>
      </c>
      <c r="L14" s="206">
        <f t="shared" si="1"/>
        <v>2500</v>
      </c>
      <c r="M14" s="206">
        <f t="shared" si="1"/>
        <v>2500</v>
      </c>
      <c r="N14" s="206">
        <f t="shared" si="1"/>
        <v>2500</v>
      </c>
      <c r="O14" s="207">
        <f t="shared" si="1"/>
        <v>0</v>
      </c>
      <c r="P14" s="62"/>
    </row>
    <row r="15" spans="1:17" s="56" customFormat="1" ht="15" customHeight="1" x14ac:dyDescent="0.25">
      <c r="B15" s="61"/>
      <c r="C15" s="251" t="s">
        <v>64</v>
      </c>
      <c r="D15" s="208">
        <f t="shared" ref="D15:O15" si="2">D10+D14</f>
        <v>11500</v>
      </c>
      <c r="E15" s="208">
        <f t="shared" si="2"/>
        <v>12750</v>
      </c>
      <c r="F15" s="208">
        <f t="shared" si="2"/>
        <v>8000</v>
      </c>
      <c r="G15" s="208">
        <f t="shared" si="2"/>
        <v>7250</v>
      </c>
      <c r="H15" s="208">
        <f t="shared" si="2"/>
        <v>14000</v>
      </c>
      <c r="I15" s="208">
        <f t="shared" si="2"/>
        <v>8500</v>
      </c>
      <c r="J15" s="208">
        <f t="shared" si="2"/>
        <v>6850</v>
      </c>
      <c r="K15" s="208">
        <f t="shared" si="2"/>
        <v>7900</v>
      </c>
      <c r="L15" s="208">
        <f t="shared" si="2"/>
        <v>5950</v>
      </c>
      <c r="M15" s="208">
        <f t="shared" si="2"/>
        <v>7000</v>
      </c>
      <c r="N15" s="208">
        <f t="shared" si="2"/>
        <v>6550</v>
      </c>
      <c r="O15" s="209">
        <f t="shared" si="2"/>
        <v>0</v>
      </c>
      <c r="P15" s="62"/>
    </row>
    <row r="16" spans="1:17" s="56" customFormat="1" ht="6.95" customHeight="1" x14ac:dyDescent="0.25">
      <c r="B16" s="61"/>
      <c r="C16" s="99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62"/>
    </row>
    <row r="17" spans="2:16" s="56" customFormat="1" ht="21.95" customHeight="1" x14ac:dyDescent="0.25">
      <c r="B17" s="61"/>
      <c r="C17" s="252" t="s">
        <v>43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62"/>
    </row>
    <row r="18" spans="2:16" s="56" customFormat="1" ht="15" customHeight="1" x14ac:dyDescent="0.25">
      <c r="B18" s="61"/>
      <c r="C18" s="259" t="s">
        <v>42</v>
      </c>
      <c r="D18" s="78">
        <v>2000</v>
      </c>
      <c r="E18" s="78">
        <v>2000</v>
      </c>
      <c r="F18" s="78">
        <v>2500</v>
      </c>
      <c r="G18" s="78">
        <v>3000</v>
      </c>
      <c r="H18" s="78">
        <v>2750</v>
      </c>
      <c r="I18" s="78">
        <v>3500</v>
      </c>
      <c r="J18" s="78">
        <v>2000</v>
      </c>
      <c r="K18" s="78">
        <v>2500</v>
      </c>
      <c r="L18" s="78">
        <v>3000</v>
      </c>
      <c r="M18" s="78">
        <v>2750</v>
      </c>
      <c r="N18" s="78">
        <v>2500</v>
      </c>
      <c r="O18" s="79"/>
      <c r="P18" s="62"/>
    </row>
    <row r="19" spans="2:16" s="56" customFormat="1" ht="15" customHeight="1" x14ac:dyDescent="0.25">
      <c r="B19" s="61"/>
      <c r="C19" s="80" t="s">
        <v>41</v>
      </c>
      <c r="D19" s="81">
        <v>1100</v>
      </c>
      <c r="E19" s="81">
        <v>950</v>
      </c>
      <c r="F19" s="81">
        <v>800</v>
      </c>
      <c r="G19" s="81">
        <v>750</v>
      </c>
      <c r="H19" s="81">
        <v>700</v>
      </c>
      <c r="I19" s="81">
        <v>750</v>
      </c>
      <c r="J19" s="81">
        <v>700</v>
      </c>
      <c r="K19" s="81">
        <v>680</v>
      </c>
      <c r="L19" s="81">
        <v>660</v>
      </c>
      <c r="M19" s="81">
        <v>640</v>
      </c>
      <c r="N19" s="81">
        <v>620</v>
      </c>
      <c r="O19" s="82"/>
      <c r="P19" s="62"/>
    </row>
    <row r="20" spans="2:16" s="56" customFormat="1" ht="15" customHeight="1" x14ac:dyDescent="0.25">
      <c r="B20" s="61"/>
      <c r="C20" s="80" t="s">
        <v>40</v>
      </c>
      <c r="D20" s="81">
        <v>750</v>
      </c>
      <c r="E20" s="81">
        <v>500</v>
      </c>
      <c r="F20" s="81">
        <v>400</v>
      </c>
      <c r="G20" s="81">
        <v>450</v>
      </c>
      <c r="H20" s="81">
        <v>400</v>
      </c>
      <c r="I20" s="81">
        <v>450</v>
      </c>
      <c r="J20" s="81">
        <v>450</v>
      </c>
      <c r="K20" s="81">
        <v>460</v>
      </c>
      <c r="L20" s="81">
        <v>470</v>
      </c>
      <c r="M20" s="81">
        <v>480</v>
      </c>
      <c r="N20" s="81">
        <v>490</v>
      </c>
      <c r="O20" s="82"/>
      <c r="P20" s="62"/>
    </row>
    <row r="21" spans="2:16" s="56" customFormat="1" ht="15" customHeight="1" x14ac:dyDescent="0.25">
      <c r="B21" s="61"/>
      <c r="C21" s="80" t="s">
        <v>39</v>
      </c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  <c r="P21" s="62"/>
    </row>
    <row r="22" spans="2:16" s="56" customFormat="1" ht="15" customHeight="1" x14ac:dyDescent="0.25">
      <c r="B22" s="61"/>
      <c r="C22" s="80" t="s">
        <v>28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2"/>
      <c r="P22" s="62"/>
    </row>
    <row r="23" spans="2:16" s="56" customFormat="1" ht="15" customHeight="1" x14ac:dyDescent="0.25">
      <c r="B23" s="61"/>
      <c r="C23" s="222" t="s">
        <v>38</v>
      </c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5"/>
      <c r="P23" s="62"/>
    </row>
    <row r="24" spans="2:16" s="56" customFormat="1" ht="15" customHeight="1" x14ac:dyDescent="0.25">
      <c r="B24" s="61"/>
      <c r="C24" s="222" t="s">
        <v>37</v>
      </c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5"/>
      <c r="P24" s="62"/>
    </row>
    <row r="25" spans="2:16" s="56" customFormat="1" ht="15" customHeight="1" x14ac:dyDescent="0.25">
      <c r="B25" s="61"/>
      <c r="C25" s="222" t="s">
        <v>36</v>
      </c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5"/>
      <c r="P25" s="62"/>
    </row>
    <row r="26" spans="2:16" s="56" customFormat="1" ht="15" customHeight="1" x14ac:dyDescent="0.25">
      <c r="B26" s="61"/>
      <c r="C26" s="222" t="s">
        <v>35</v>
      </c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5"/>
      <c r="P26" s="62"/>
    </row>
    <row r="27" spans="2:16" s="56" customFormat="1" ht="15" customHeight="1" x14ac:dyDescent="0.25">
      <c r="B27" s="61"/>
      <c r="C27" s="222" t="s">
        <v>34</v>
      </c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5"/>
      <c r="P27" s="62"/>
    </row>
    <row r="28" spans="2:16" s="56" customFormat="1" ht="15" customHeight="1" x14ac:dyDescent="0.25">
      <c r="B28" s="61"/>
      <c r="C28" s="222" t="s">
        <v>33</v>
      </c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5"/>
      <c r="P28" s="62"/>
    </row>
    <row r="29" spans="2:16" s="56" customFormat="1" ht="15" customHeight="1" x14ac:dyDescent="0.25">
      <c r="B29" s="61"/>
      <c r="C29" s="222" t="s">
        <v>32</v>
      </c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5"/>
      <c r="P29" s="62"/>
    </row>
    <row r="30" spans="2:16" s="56" customFormat="1" ht="15" customHeight="1" x14ac:dyDescent="0.25">
      <c r="B30" s="61"/>
      <c r="C30" s="222" t="s">
        <v>31</v>
      </c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5"/>
      <c r="P30" s="62"/>
    </row>
    <row r="31" spans="2:16" s="56" customFormat="1" ht="15" customHeight="1" x14ac:dyDescent="0.25">
      <c r="B31" s="61"/>
      <c r="C31" s="222" t="s">
        <v>30</v>
      </c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5"/>
      <c r="P31" s="62"/>
    </row>
    <row r="32" spans="2:16" s="56" customFormat="1" ht="15" customHeight="1" x14ac:dyDescent="0.25">
      <c r="B32" s="61"/>
      <c r="C32" s="222" t="s">
        <v>29</v>
      </c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5"/>
      <c r="P32" s="62"/>
    </row>
    <row r="33" spans="2:35" s="56" customFormat="1" ht="15" customHeight="1" x14ac:dyDescent="0.25">
      <c r="B33" s="61"/>
      <c r="C33" s="222" t="s">
        <v>28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5"/>
      <c r="P33" s="62"/>
    </row>
    <row r="34" spans="2:35" s="56" customFormat="1" ht="15" customHeight="1" x14ac:dyDescent="0.25">
      <c r="B34" s="61"/>
      <c r="C34" s="222" t="s">
        <v>27</v>
      </c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5"/>
      <c r="P34" s="62"/>
    </row>
    <row r="35" spans="2:35" s="56" customFormat="1" ht="15" customHeight="1" x14ac:dyDescent="0.25">
      <c r="B35" s="61"/>
      <c r="C35" s="223" t="s">
        <v>26</v>
      </c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7"/>
      <c r="P35" s="62"/>
    </row>
    <row r="36" spans="2:35" s="56" customFormat="1" ht="15" customHeight="1" x14ac:dyDescent="0.25">
      <c r="B36" s="61"/>
      <c r="C36" s="253" t="s">
        <v>25</v>
      </c>
      <c r="D36" s="210">
        <f t="shared" ref="D36:O36" si="3">SUM(D18:D35)</f>
        <v>3850</v>
      </c>
      <c r="E36" s="210">
        <f t="shared" si="3"/>
        <v>3450</v>
      </c>
      <c r="F36" s="210">
        <f t="shared" si="3"/>
        <v>3700</v>
      </c>
      <c r="G36" s="210">
        <f t="shared" si="3"/>
        <v>4200</v>
      </c>
      <c r="H36" s="210">
        <f t="shared" si="3"/>
        <v>3850</v>
      </c>
      <c r="I36" s="210">
        <f t="shared" si="3"/>
        <v>4700</v>
      </c>
      <c r="J36" s="210">
        <f t="shared" si="3"/>
        <v>3150</v>
      </c>
      <c r="K36" s="210">
        <f t="shared" si="3"/>
        <v>3640</v>
      </c>
      <c r="L36" s="210">
        <f t="shared" si="3"/>
        <v>4130</v>
      </c>
      <c r="M36" s="210">
        <f t="shared" si="3"/>
        <v>3870</v>
      </c>
      <c r="N36" s="210">
        <f t="shared" si="3"/>
        <v>3610</v>
      </c>
      <c r="O36" s="211">
        <f t="shared" si="3"/>
        <v>0</v>
      </c>
      <c r="P36" s="62"/>
    </row>
    <row r="37" spans="2:35" s="56" customFormat="1" ht="15" customHeight="1" x14ac:dyDescent="0.25">
      <c r="B37" s="61"/>
      <c r="C37" s="80" t="s">
        <v>24</v>
      </c>
      <c r="D37" s="84">
        <v>250</v>
      </c>
      <c r="E37" s="84">
        <v>250</v>
      </c>
      <c r="F37" s="84">
        <v>350</v>
      </c>
      <c r="G37" s="84">
        <v>450</v>
      </c>
      <c r="H37" s="84">
        <v>400</v>
      </c>
      <c r="I37" s="84">
        <v>400</v>
      </c>
      <c r="J37" s="84">
        <v>425</v>
      </c>
      <c r="K37" s="84">
        <v>435</v>
      </c>
      <c r="L37" s="84">
        <v>445</v>
      </c>
      <c r="M37" s="84">
        <v>455</v>
      </c>
      <c r="N37" s="84">
        <v>465</v>
      </c>
      <c r="O37" s="85"/>
      <c r="P37" s="62"/>
    </row>
    <row r="38" spans="2:35" s="56" customFormat="1" ht="15" customHeight="1" x14ac:dyDescent="0.25">
      <c r="B38" s="61"/>
      <c r="C38" s="80" t="s">
        <v>23</v>
      </c>
      <c r="D38" s="84">
        <v>150</v>
      </c>
      <c r="E38" s="84">
        <v>200</v>
      </c>
      <c r="F38" s="84">
        <v>350</v>
      </c>
      <c r="G38" s="84">
        <v>500</v>
      </c>
      <c r="H38" s="84">
        <v>150</v>
      </c>
      <c r="I38" s="84">
        <v>150</v>
      </c>
      <c r="J38" s="84"/>
      <c r="K38" s="84"/>
      <c r="L38" s="84"/>
      <c r="M38" s="84"/>
      <c r="N38" s="84"/>
      <c r="O38" s="85"/>
      <c r="P38" s="62"/>
    </row>
    <row r="39" spans="2:35" s="56" customFormat="1" ht="15" customHeight="1" x14ac:dyDescent="0.25">
      <c r="B39" s="61"/>
      <c r="C39" s="83" t="s">
        <v>22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/>
      <c r="K39" s="86"/>
      <c r="L39" s="86"/>
      <c r="M39" s="86"/>
      <c r="N39" s="86"/>
      <c r="O39" s="87"/>
      <c r="P39" s="62"/>
    </row>
    <row r="40" spans="2:35" s="56" customFormat="1" ht="15" customHeight="1" x14ac:dyDescent="0.25">
      <c r="B40" s="61"/>
      <c r="C40" s="253" t="s">
        <v>21</v>
      </c>
      <c r="D40" s="210">
        <f t="shared" ref="D40:O40" si="4">SUM(D37:D39)</f>
        <v>400</v>
      </c>
      <c r="E40" s="210">
        <f t="shared" si="4"/>
        <v>450</v>
      </c>
      <c r="F40" s="210">
        <f t="shared" si="4"/>
        <v>700</v>
      </c>
      <c r="G40" s="210">
        <f t="shared" si="4"/>
        <v>950</v>
      </c>
      <c r="H40" s="210">
        <f t="shared" si="4"/>
        <v>550</v>
      </c>
      <c r="I40" s="210">
        <f t="shared" si="4"/>
        <v>550</v>
      </c>
      <c r="J40" s="210">
        <f t="shared" si="4"/>
        <v>425</v>
      </c>
      <c r="K40" s="210">
        <f t="shared" si="4"/>
        <v>435</v>
      </c>
      <c r="L40" s="210">
        <f t="shared" si="4"/>
        <v>445</v>
      </c>
      <c r="M40" s="210">
        <f t="shared" si="4"/>
        <v>455</v>
      </c>
      <c r="N40" s="210">
        <f t="shared" si="4"/>
        <v>465</v>
      </c>
      <c r="O40" s="211">
        <f t="shared" si="4"/>
        <v>0</v>
      </c>
      <c r="P40" s="62"/>
    </row>
    <row r="41" spans="2:35" ht="15" customHeight="1" x14ac:dyDescent="0.25">
      <c r="B41" s="61"/>
      <c r="C41" s="254" t="s">
        <v>20</v>
      </c>
      <c r="D41" s="212">
        <f t="shared" ref="D41:O41" si="5">D36+D40</f>
        <v>4250</v>
      </c>
      <c r="E41" s="213">
        <f t="shared" si="5"/>
        <v>3900</v>
      </c>
      <c r="F41" s="213">
        <f t="shared" si="5"/>
        <v>4400</v>
      </c>
      <c r="G41" s="213">
        <f t="shared" si="5"/>
        <v>5150</v>
      </c>
      <c r="H41" s="213">
        <f t="shared" si="5"/>
        <v>4400</v>
      </c>
      <c r="I41" s="213">
        <f t="shared" si="5"/>
        <v>5250</v>
      </c>
      <c r="J41" s="213">
        <f t="shared" si="5"/>
        <v>3575</v>
      </c>
      <c r="K41" s="213">
        <f t="shared" si="5"/>
        <v>4075</v>
      </c>
      <c r="L41" s="213">
        <f t="shared" si="5"/>
        <v>4575</v>
      </c>
      <c r="M41" s="213">
        <f t="shared" si="5"/>
        <v>4325</v>
      </c>
      <c r="N41" s="213">
        <f t="shared" si="5"/>
        <v>4075</v>
      </c>
      <c r="O41" s="214">
        <f t="shared" si="5"/>
        <v>0</v>
      </c>
      <c r="P41" s="62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</row>
    <row r="42" spans="2:35" ht="6.95" customHeight="1" x14ac:dyDescent="0.25">
      <c r="B42" s="61"/>
      <c r="C42" s="88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62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</row>
    <row r="43" spans="2:35" ht="21.95" customHeight="1" x14ac:dyDescent="0.25">
      <c r="B43" s="61"/>
      <c r="C43" s="90" t="s">
        <v>19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62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</row>
    <row r="44" spans="2:35" x14ac:dyDescent="0.25">
      <c r="B44" s="61"/>
      <c r="C44" s="91" t="s">
        <v>18</v>
      </c>
      <c r="D44" s="92">
        <v>120</v>
      </c>
      <c r="E44" s="92">
        <v>130</v>
      </c>
      <c r="F44" s="92">
        <v>140</v>
      </c>
      <c r="G44" s="92">
        <v>150</v>
      </c>
      <c r="H44" s="92">
        <v>150</v>
      </c>
      <c r="I44" s="92">
        <v>160</v>
      </c>
      <c r="J44" s="92">
        <v>165</v>
      </c>
      <c r="K44" s="92">
        <v>171</v>
      </c>
      <c r="L44" s="92">
        <v>177</v>
      </c>
      <c r="M44" s="92">
        <v>183</v>
      </c>
      <c r="N44" s="92">
        <v>189</v>
      </c>
      <c r="O44" s="93"/>
      <c r="P44" s="62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</row>
    <row r="45" spans="2:35" x14ac:dyDescent="0.25">
      <c r="B45" s="61"/>
      <c r="C45" s="94" t="s">
        <v>17</v>
      </c>
      <c r="D45" s="81">
        <v>100</v>
      </c>
      <c r="E45" s="81">
        <v>120</v>
      </c>
      <c r="F45" s="81">
        <v>160</v>
      </c>
      <c r="G45" s="81">
        <v>160</v>
      </c>
      <c r="H45" s="81">
        <v>160</v>
      </c>
      <c r="I45" s="81">
        <v>175</v>
      </c>
      <c r="J45" s="81">
        <v>175</v>
      </c>
      <c r="K45" s="81">
        <v>179.5</v>
      </c>
      <c r="L45" s="81">
        <v>184</v>
      </c>
      <c r="M45" s="81">
        <v>188.5</v>
      </c>
      <c r="N45" s="81">
        <v>193</v>
      </c>
      <c r="O45" s="95"/>
      <c r="P45" s="62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</row>
    <row r="46" spans="2:35" x14ac:dyDescent="0.25">
      <c r="B46" s="61"/>
      <c r="C46" s="94" t="s">
        <v>16</v>
      </c>
      <c r="D46" s="81">
        <v>20</v>
      </c>
      <c r="E46" s="81">
        <v>50</v>
      </c>
      <c r="F46" s="81">
        <v>50</v>
      </c>
      <c r="G46" s="81">
        <v>50</v>
      </c>
      <c r="H46" s="81">
        <v>50</v>
      </c>
      <c r="I46" s="81">
        <v>75</v>
      </c>
      <c r="J46" s="81"/>
      <c r="K46" s="81"/>
      <c r="L46" s="81"/>
      <c r="M46" s="81"/>
      <c r="N46" s="81"/>
      <c r="O46" s="95"/>
      <c r="P46" s="62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</row>
    <row r="47" spans="2:35" x14ac:dyDescent="0.25">
      <c r="B47" s="61"/>
      <c r="C47" s="96" t="s">
        <v>15</v>
      </c>
      <c r="D47" s="97">
        <v>30</v>
      </c>
      <c r="E47" s="97">
        <v>30</v>
      </c>
      <c r="F47" s="97">
        <v>30</v>
      </c>
      <c r="G47" s="97">
        <v>30</v>
      </c>
      <c r="H47" s="97">
        <v>30</v>
      </c>
      <c r="I47" s="97">
        <v>30</v>
      </c>
      <c r="J47" s="97"/>
      <c r="K47" s="97"/>
      <c r="L47" s="97"/>
      <c r="M47" s="97"/>
      <c r="N47" s="97"/>
      <c r="O47" s="98"/>
      <c r="P47" s="62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</row>
    <row r="48" spans="2:35" x14ac:dyDescent="0.25">
      <c r="B48" s="61"/>
      <c r="C48" s="255" t="s">
        <v>14</v>
      </c>
      <c r="D48" s="215">
        <f t="shared" ref="D48:O48" si="6">SUM(D44:D47)</f>
        <v>270</v>
      </c>
      <c r="E48" s="215">
        <f t="shared" si="6"/>
        <v>330</v>
      </c>
      <c r="F48" s="215">
        <f t="shared" si="6"/>
        <v>380</v>
      </c>
      <c r="G48" s="215">
        <f t="shared" si="6"/>
        <v>390</v>
      </c>
      <c r="H48" s="215">
        <f t="shared" si="6"/>
        <v>390</v>
      </c>
      <c r="I48" s="215">
        <f t="shared" si="6"/>
        <v>440</v>
      </c>
      <c r="J48" s="215">
        <f t="shared" si="6"/>
        <v>340</v>
      </c>
      <c r="K48" s="215">
        <f t="shared" si="6"/>
        <v>350.5</v>
      </c>
      <c r="L48" s="215">
        <f t="shared" si="6"/>
        <v>361</v>
      </c>
      <c r="M48" s="215">
        <f t="shared" si="6"/>
        <v>371.5</v>
      </c>
      <c r="N48" s="215">
        <f t="shared" si="6"/>
        <v>382</v>
      </c>
      <c r="O48" s="215">
        <f t="shared" si="6"/>
        <v>0</v>
      </c>
      <c r="P48" s="62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</row>
    <row r="49" spans="2:35" ht="9.9499999999999993" customHeight="1" x14ac:dyDescent="0.25">
      <c r="B49" s="61"/>
      <c r="C49" s="104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62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</row>
    <row r="50" spans="2:35" x14ac:dyDescent="0.25">
      <c r="B50" s="61"/>
      <c r="C50" s="256" t="s">
        <v>13</v>
      </c>
      <c r="D50" s="216">
        <f t="shared" ref="D50:O50" si="7">D15-D41-D48</f>
        <v>6980</v>
      </c>
      <c r="E50" s="216">
        <f t="shared" si="7"/>
        <v>8520</v>
      </c>
      <c r="F50" s="216">
        <f t="shared" si="7"/>
        <v>3220</v>
      </c>
      <c r="G50" s="216">
        <f t="shared" si="7"/>
        <v>1710</v>
      </c>
      <c r="H50" s="216">
        <f t="shared" si="7"/>
        <v>9210</v>
      </c>
      <c r="I50" s="216">
        <f t="shared" si="7"/>
        <v>2810</v>
      </c>
      <c r="J50" s="216">
        <f t="shared" si="7"/>
        <v>2935</v>
      </c>
      <c r="K50" s="216">
        <f t="shared" si="7"/>
        <v>3474.5</v>
      </c>
      <c r="L50" s="216">
        <f t="shared" si="7"/>
        <v>1014</v>
      </c>
      <c r="M50" s="216">
        <f t="shared" si="7"/>
        <v>2303.5</v>
      </c>
      <c r="N50" s="216">
        <f t="shared" si="7"/>
        <v>2093</v>
      </c>
      <c r="O50" s="217">
        <f t="shared" si="7"/>
        <v>0</v>
      </c>
      <c r="P50" s="62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</row>
    <row r="51" spans="2:35" ht="9.9499999999999993" customHeight="1" x14ac:dyDescent="0.25">
      <c r="B51" s="61"/>
      <c r="C51" s="99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62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</row>
    <row r="52" spans="2:35" x14ac:dyDescent="0.25">
      <c r="B52" s="61"/>
      <c r="C52" s="257" t="s">
        <v>12</v>
      </c>
      <c r="D52" s="102">
        <v>1500</v>
      </c>
      <c r="E52" s="102">
        <v>850</v>
      </c>
      <c r="F52" s="102">
        <v>450</v>
      </c>
      <c r="G52" s="102">
        <v>500</v>
      </c>
      <c r="H52" s="102">
        <v>1400</v>
      </c>
      <c r="I52" s="102">
        <v>500</v>
      </c>
      <c r="J52" s="102"/>
      <c r="K52" s="102"/>
      <c r="L52" s="102"/>
      <c r="M52" s="102"/>
      <c r="N52" s="102"/>
      <c r="O52" s="103"/>
      <c r="P52" s="62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</row>
    <row r="53" spans="2:35" ht="9.9499999999999993" customHeight="1" x14ac:dyDescent="0.25">
      <c r="B53" s="61"/>
      <c r="C53" s="100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62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</row>
    <row r="54" spans="2:35" ht="18.75" x14ac:dyDescent="0.25">
      <c r="B54" s="61"/>
      <c r="C54" s="258" t="s">
        <v>11</v>
      </c>
      <c r="D54" s="218">
        <f t="shared" ref="D54:O54" si="8">D50-D52</f>
        <v>5480</v>
      </c>
      <c r="E54" s="218">
        <f t="shared" si="8"/>
        <v>7670</v>
      </c>
      <c r="F54" s="218">
        <f t="shared" si="8"/>
        <v>2770</v>
      </c>
      <c r="G54" s="218">
        <f t="shared" si="8"/>
        <v>1210</v>
      </c>
      <c r="H54" s="218">
        <f t="shared" si="8"/>
        <v>7810</v>
      </c>
      <c r="I54" s="218">
        <f t="shared" si="8"/>
        <v>2310</v>
      </c>
      <c r="J54" s="218">
        <f t="shared" si="8"/>
        <v>2935</v>
      </c>
      <c r="K54" s="218">
        <f t="shared" si="8"/>
        <v>3474.5</v>
      </c>
      <c r="L54" s="218">
        <f t="shared" si="8"/>
        <v>1014</v>
      </c>
      <c r="M54" s="218">
        <f t="shared" si="8"/>
        <v>2303.5</v>
      </c>
      <c r="N54" s="218">
        <f t="shared" si="8"/>
        <v>2093</v>
      </c>
      <c r="O54" s="219">
        <f t="shared" si="8"/>
        <v>0</v>
      </c>
      <c r="P54" s="62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</row>
    <row r="55" spans="2:35" ht="9.9499999999999993" customHeight="1" x14ac:dyDescent="0.25"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</row>
    <row r="56" spans="2:35" ht="7.15" customHeight="1" x14ac:dyDescent="0.25"/>
    <row r="57" spans="2:35" s="17" customFormat="1" ht="22.9" customHeight="1" x14ac:dyDescent="0.25">
      <c r="B57" s="67"/>
      <c r="C57" s="67"/>
      <c r="D57" s="68"/>
      <c r="E57" s="69"/>
      <c r="F57" s="69"/>
      <c r="G57" s="69"/>
      <c r="H57" s="67"/>
      <c r="I57" s="67"/>
      <c r="J57" s="67"/>
      <c r="K57" s="67"/>
      <c r="L57" s="67"/>
      <c r="M57" s="67"/>
      <c r="N57" s="67"/>
      <c r="O57" s="67"/>
      <c r="P57" s="67"/>
    </row>
  </sheetData>
  <sheetProtection algorithmName="SHA-512" hashValue="WRmhrX4IkqXb/Cug519vi09qL/Naubl/i6dQG/KrTU7cFbaL3ekZPHC+mfiRWmONcAWKgtBvYAfdnqG1YppsMw==" saltValue="YAj93Lg/eowhYceZFv92n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4401-B860-430C-AD7F-3FD3329A0FBD}">
  <dimension ref="B2:W46"/>
  <sheetViews>
    <sheetView showGridLines="0" showRowColHeaders="0" workbookViewId="0"/>
  </sheetViews>
  <sheetFormatPr defaultRowHeight="15" x14ac:dyDescent="0.25"/>
  <cols>
    <col min="1" max="1" width="9.140625" style="177"/>
    <col min="2" max="20" width="15.7109375" style="177" customWidth="1"/>
    <col min="21" max="16384" width="9.140625" style="177"/>
  </cols>
  <sheetData>
    <row r="2" spans="2:23" x14ac:dyDescent="0.25">
      <c r="B2" s="173"/>
      <c r="C2" s="174" t="str">
        <f>LEFT(Database!D7,3)</f>
        <v>Jan</v>
      </c>
      <c r="D2" s="175" t="str">
        <f>LEFT(Database!E7,3)</f>
        <v>Feb</v>
      </c>
      <c r="E2" s="175" t="str">
        <f>LEFT(Database!F7,3)</f>
        <v>Mar</v>
      </c>
      <c r="F2" s="175" t="str">
        <f>LEFT(Database!G7,3)</f>
        <v>Apr</v>
      </c>
      <c r="G2" s="175" t="str">
        <f>LEFT(Database!H7,3)</f>
        <v>May</v>
      </c>
      <c r="H2" s="175" t="str">
        <f>LEFT(Database!I7,3)</f>
        <v>Jun</v>
      </c>
      <c r="I2" s="175" t="str">
        <f>LEFT(Database!J7,3)</f>
        <v>Jul</v>
      </c>
      <c r="J2" s="175" t="str">
        <f>LEFT(Database!K7,3)</f>
        <v>Aug</v>
      </c>
      <c r="K2" s="175" t="str">
        <f>LEFT(Database!L7,3)</f>
        <v>Sep</v>
      </c>
      <c r="L2" s="175" t="str">
        <f>LEFT(Database!M7,3)</f>
        <v>Oct</v>
      </c>
      <c r="M2" s="175" t="str">
        <f>LEFT(Database!N7,3)</f>
        <v>Nov</v>
      </c>
      <c r="N2" s="176" t="str">
        <f>LEFT(Database!O7,3)</f>
        <v>Dec</v>
      </c>
      <c r="O2" s="173"/>
      <c r="P2" s="173"/>
      <c r="Q2" s="173"/>
      <c r="R2" s="173"/>
      <c r="S2" s="173"/>
      <c r="T2" s="173"/>
      <c r="U2" s="173"/>
      <c r="V2" s="173"/>
      <c r="W2" s="173"/>
    </row>
    <row r="3" spans="2:23" x14ac:dyDescent="0.25">
      <c r="B3" s="178" t="s">
        <v>68</v>
      </c>
      <c r="C3" s="179">
        <f>INDEX(Database!$D$15:$O$15,1,COLUMN(C2)-COLUMN($B$2))</f>
        <v>11500</v>
      </c>
      <c r="D3" s="180">
        <f>INDEX(Database!$D$15:$O$15,1,COLUMN(D2)-COLUMN($B$2))</f>
        <v>12750</v>
      </c>
      <c r="E3" s="180">
        <f>INDEX(Database!$D$15:$O$15,1,COLUMN(E2)-COLUMN($B$2))</f>
        <v>8000</v>
      </c>
      <c r="F3" s="180">
        <f>INDEX(Database!$D$15:$O$15,1,COLUMN(F2)-COLUMN($B$2))</f>
        <v>7250</v>
      </c>
      <c r="G3" s="180">
        <f>INDEX(Database!$D$15:$O$15,1,COLUMN(G2)-COLUMN($B$2))</f>
        <v>14000</v>
      </c>
      <c r="H3" s="180">
        <f>INDEX(Database!$D$15:$O$15,1,COLUMN(H2)-COLUMN($B$2))</f>
        <v>8500</v>
      </c>
      <c r="I3" s="180">
        <f>INDEX(Database!$D$15:$O$15,1,COLUMN(I2)-COLUMN($B$2))</f>
        <v>6850</v>
      </c>
      <c r="J3" s="180">
        <f>INDEX(Database!$D$15:$O$15,1,COLUMN(J2)-COLUMN($B$2))</f>
        <v>7900</v>
      </c>
      <c r="K3" s="180">
        <f>INDEX(Database!$D$15:$O$15,1,COLUMN(K2)-COLUMN($B$2))</f>
        <v>5950</v>
      </c>
      <c r="L3" s="180">
        <f>INDEX(Database!$D$15:$O$15,1,COLUMN(L2)-COLUMN($B$2))</f>
        <v>7000</v>
      </c>
      <c r="M3" s="180">
        <f>INDEX(Database!$D$15:$O$15,1,COLUMN(M2)-COLUMN($B$2))</f>
        <v>6550</v>
      </c>
      <c r="N3" s="181">
        <f>INDEX(Database!$D$15:$O$15,1,COLUMN(N2)-COLUMN($B$2))</f>
        <v>0</v>
      </c>
      <c r="O3" s="173"/>
      <c r="P3" s="173"/>
      <c r="Q3" s="173"/>
      <c r="R3" s="173"/>
      <c r="S3" s="173"/>
      <c r="T3" s="173"/>
      <c r="U3" s="173"/>
      <c r="V3" s="173"/>
      <c r="W3" s="173"/>
    </row>
    <row r="4" spans="2:23" x14ac:dyDescent="0.25">
      <c r="B4" s="182" t="s">
        <v>20</v>
      </c>
      <c r="C4" s="183">
        <f>INDEX(Database!$D$41:$O$41,1,COLUMN(C2)-COLUMN($B$2))</f>
        <v>4250</v>
      </c>
      <c r="D4" s="184">
        <f>INDEX(Database!$D$41:$O$41,1,COLUMN(D2)-COLUMN($B$2))</f>
        <v>3900</v>
      </c>
      <c r="E4" s="184">
        <f>INDEX(Database!$D$41:$O$41,1,COLUMN(E2)-COLUMN($B$2))</f>
        <v>4400</v>
      </c>
      <c r="F4" s="184">
        <f>INDEX(Database!$D$41:$O$41,1,COLUMN(F2)-COLUMN($B$2))</f>
        <v>5150</v>
      </c>
      <c r="G4" s="184">
        <f>INDEX(Database!$D$41:$O$41,1,COLUMN(G2)-COLUMN($B$2))</f>
        <v>4400</v>
      </c>
      <c r="H4" s="184">
        <f>INDEX(Database!$D$41:$O$41,1,COLUMN(H2)-COLUMN($B$2))</f>
        <v>5250</v>
      </c>
      <c r="I4" s="184">
        <f>INDEX(Database!$D$41:$O$41,1,COLUMN(I2)-COLUMN($B$2))</f>
        <v>3575</v>
      </c>
      <c r="J4" s="184">
        <f>INDEX(Database!$D$41:$O$41,1,COLUMN(J2)-COLUMN($B$2))</f>
        <v>4075</v>
      </c>
      <c r="K4" s="184">
        <f>INDEX(Database!$D$41:$O$41,1,COLUMN(K2)-COLUMN($B$2))</f>
        <v>4575</v>
      </c>
      <c r="L4" s="184">
        <f>INDEX(Database!$D$41:$O$41,1,COLUMN(L2)-COLUMN($B$2))</f>
        <v>4325</v>
      </c>
      <c r="M4" s="184">
        <f>INDEX(Database!$D$41:$O$41,1,COLUMN(M2)-COLUMN($B$2))</f>
        <v>4075</v>
      </c>
      <c r="N4" s="185">
        <f>INDEX(Database!$D$41:$O$41,1,COLUMN(N2)-COLUMN($B$2))</f>
        <v>0</v>
      </c>
      <c r="O4" s="173"/>
      <c r="P4" s="173"/>
      <c r="Q4" s="173"/>
      <c r="R4" s="173"/>
      <c r="S4" s="173"/>
      <c r="T4" s="173"/>
      <c r="U4" s="173"/>
      <c r="V4" s="173"/>
      <c r="W4" s="173"/>
    </row>
    <row r="5" spans="2:23" x14ac:dyDescent="0.25">
      <c r="B5" s="186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73"/>
      <c r="P5" s="173"/>
      <c r="Q5" s="173"/>
      <c r="R5" s="173"/>
      <c r="S5" s="173"/>
      <c r="T5" s="173"/>
      <c r="U5" s="173"/>
      <c r="V5" s="173"/>
      <c r="W5" s="173"/>
    </row>
    <row r="6" spans="2:23" x14ac:dyDescent="0.25">
      <c r="B6" s="188">
        <v>1</v>
      </c>
      <c r="C6" s="189" t="str">
        <f>Database!C8</f>
        <v>Total Sales Revenue</v>
      </c>
      <c r="D6" s="190" t="str">
        <f>Database!C9</f>
        <v>Total Cost of Sales</v>
      </c>
      <c r="E6" s="190" t="str">
        <f>Database!C14</f>
        <v>Total Non-Operational Income</v>
      </c>
      <c r="F6" s="190" t="str">
        <f>Database!C36</f>
        <v>Total Operating Expenses</v>
      </c>
      <c r="G6" s="190" t="str">
        <f>Database!C40</f>
        <v>Total Non-Recurring Expenses</v>
      </c>
      <c r="H6" s="190" t="str">
        <f>Database!C48</f>
        <v>TOTAL TAXES</v>
      </c>
      <c r="I6" s="191" t="str">
        <f>Database!C52</f>
        <v>TOTAL SHARE DISTRIBUTIONS</v>
      </c>
      <c r="J6" s="187"/>
      <c r="K6" s="187"/>
      <c r="L6" s="187"/>
      <c r="M6" s="187"/>
      <c r="N6" s="187"/>
      <c r="O6" s="173"/>
      <c r="P6" s="173"/>
      <c r="Q6" s="173"/>
      <c r="R6" s="173"/>
      <c r="S6" s="173"/>
      <c r="T6" s="173"/>
      <c r="U6" s="173"/>
      <c r="V6" s="173"/>
      <c r="W6" s="173"/>
    </row>
    <row r="7" spans="2:23" x14ac:dyDescent="0.25">
      <c r="B7" s="192" t="str">
        <f>INDEX(Database!$D$7:$O$7,1,ROW(B7)-ROW($B$6))</f>
        <v>January</v>
      </c>
      <c r="C7" s="193">
        <f>INDEX(Database!$D$8:$O$52,MATCH($C$6,Database!$C$8:$C$52,0),MATCH(B7,Database!$D$7:$O$7,0))</f>
        <v>23000</v>
      </c>
      <c r="D7" s="193">
        <f>INDEX(Database!$D$8:$O$52,MATCH($D$6,Database!$C$8:$C$52,0),MATCH(B7,Database!$D$7:$O$7,0))</f>
        <v>14500</v>
      </c>
      <c r="E7" s="193">
        <f>INDEX(Database!$D$8:$O$52,MATCH($E$6,Database!$C$8:$C$52,0),MATCH(B7,Database!$D$7:$O$7,0))</f>
        <v>3000</v>
      </c>
      <c r="F7" s="193">
        <f>INDEX(Database!$D$8:$O$52,MATCH($F$6,Database!$C$8:$C$52,0),MATCH(B7,Database!$D$7:$O$7,0))</f>
        <v>3850</v>
      </c>
      <c r="G7" s="193">
        <f>INDEX(Database!$D$8:$O$52,MATCH($G$6,Database!$C$8:$C$52,0),MATCH(B7,Database!$D$7:$O$7,0))</f>
        <v>400</v>
      </c>
      <c r="H7" s="193">
        <f>INDEX(Database!$D$8:$O$52,MATCH($H$6,Database!$C$8:$C$52,0),MATCH(B7,Database!$D$7:$O$7,0))</f>
        <v>270</v>
      </c>
      <c r="I7" s="194">
        <f>INDEX(Database!$D$8:$O$52,MATCH($I$6,Database!$C$8:$C$52,0),MATCH(B7,Database!$D$7:$O$7,0))</f>
        <v>1500</v>
      </c>
      <c r="J7" s="187"/>
      <c r="K7" s="187"/>
      <c r="L7" s="187"/>
      <c r="M7" s="187"/>
      <c r="N7" s="187"/>
      <c r="O7" s="173"/>
      <c r="P7" s="173"/>
      <c r="Q7" s="173"/>
      <c r="R7" s="173"/>
      <c r="S7" s="173"/>
      <c r="T7" s="173"/>
      <c r="U7" s="173"/>
      <c r="V7" s="173"/>
      <c r="W7" s="173"/>
    </row>
    <row r="8" spans="2:23" x14ac:dyDescent="0.25">
      <c r="B8" s="195" t="str">
        <f>INDEX(Database!$D$7:$O$7,1,ROW(B8)-ROW($B$6))</f>
        <v>February</v>
      </c>
      <c r="C8" s="193">
        <f>INDEX(Database!$D$8:$O$52,MATCH($C$6,Database!$C$8:$C$52,0),MATCH(B8,Database!$D$7:$O$7,0))</f>
        <v>25000</v>
      </c>
      <c r="D8" s="193">
        <f>INDEX(Database!$D$8:$O$52,MATCH($D$6,Database!$C$8:$C$52,0),MATCH(B8,Database!$D$7:$O$7,0))</f>
        <v>16000</v>
      </c>
      <c r="E8" s="193">
        <f>INDEX(Database!$D$8:$O$52,MATCH($E$6,Database!$C$8:$C$52,0),MATCH(B8,Database!$D$7:$O$7,0))</f>
        <v>3750</v>
      </c>
      <c r="F8" s="193">
        <f>INDEX(Database!$D$8:$O$52,MATCH($F$6,Database!$C$8:$C$52,0),MATCH(B8,Database!$D$7:$O$7,0))</f>
        <v>3450</v>
      </c>
      <c r="G8" s="193">
        <f>INDEX(Database!$D$8:$O$52,MATCH($G$6,Database!$C$8:$C$52,0),MATCH(B8,Database!$D$7:$O$7,0))</f>
        <v>450</v>
      </c>
      <c r="H8" s="193">
        <f>INDEX(Database!$D$8:$O$52,MATCH($H$6,Database!$C$8:$C$52,0),MATCH(B8,Database!$D$7:$O$7,0))</f>
        <v>330</v>
      </c>
      <c r="I8" s="194">
        <f>INDEX(Database!$D$8:$O$52,MATCH($I$6,Database!$C$8:$C$52,0),MATCH(B8,Database!$D$7:$O$7,0))</f>
        <v>850</v>
      </c>
      <c r="J8" s="187"/>
      <c r="K8" s="187"/>
      <c r="L8" s="187"/>
      <c r="M8" s="187"/>
      <c r="N8" s="187"/>
      <c r="O8" s="173"/>
      <c r="P8" s="173"/>
      <c r="Q8" s="173"/>
      <c r="R8" s="173"/>
      <c r="S8" s="173"/>
      <c r="T8" s="173"/>
      <c r="U8" s="173"/>
      <c r="V8" s="173"/>
      <c r="W8" s="173"/>
    </row>
    <row r="9" spans="2:23" x14ac:dyDescent="0.25">
      <c r="B9" s="195" t="str">
        <f>INDEX(Database!$D$7:$O$7,1,ROW(B9)-ROW($B$6))</f>
        <v>March</v>
      </c>
      <c r="C9" s="193">
        <f>INDEX(Database!$D$8:$O$52,MATCH($C$6,Database!$C$8:$C$52,0),MATCH(B9,Database!$D$7:$O$7,0))</f>
        <v>19500</v>
      </c>
      <c r="D9" s="193">
        <f>INDEX(Database!$D$8:$O$52,MATCH($D$6,Database!$C$8:$C$52,0),MATCH(B9,Database!$D$7:$O$7,0))</f>
        <v>14500</v>
      </c>
      <c r="E9" s="193">
        <f>INDEX(Database!$D$8:$O$52,MATCH($E$6,Database!$C$8:$C$52,0),MATCH(B9,Database!$D$7:$O$7,0))</f>
        <v>3000</v>
      </c>
      <c r="F9" s="193">
        <f>INDEX(Database!$D$8:$O$52,MATCH($F$6,Database!$C$8:$C$52,0),MATCH(B9,Database!$D$7:$O$7,0))</f>
        <v>3700</v>
      </c>
      <c r="G9" s="193">
        <f>INDEX(Database!$D$8:$O$52,MATCH($G$6,Database!$C$8:$C$52,0),MATCH(B9,Database!$D$7:$O$7,0))</f>
        <v>700</v>
      </c>
      <c r="H9" s="193">
        <f>INDEX(Database!$D$8:$O$52,MATCH($H$6,Database!$C$8:$C$52,0),MATCH(B9,Database!$D$7:$O$7,0))</f>
        <v>380</v>
      </c>
      <c r="I9" s="194">
        <f>INDEX(Database!$D$8:$O$52,MATCH($I$6,Database!$C$8:$C$52,0),MATCH(B9,Database!$D$7:$O$7,0))</f>
        <v>450</v>
      </c>
      <c r="J9" s="187"/>
      <c r="K9" s="187"/>
      <c r="L9" s="187"/>
      <c r="M9" s="187"/>
      <c r="N9" s="187"/>
      <c r="O9" s="173"/>
      <c r="P9" s="173"/>
      <c r="Q9" s="173"/>
      <c r="R9" s="173"/>
      <c r="S9" s="173"/>
      <c r="T9" s="173"/>
      <c r="U9" s="173"/>
      <c r="V9" s="173"/>
      <c r="W9" s="173"/>
    </row>
    <row r="10" spans="2:23" x14ac:dyDescent="0.25">
      <c r="B10" s="195" t="str">
        <f>INDEX(Database!$D$7:$O$7,1,ROW(B10)-ROW($B$6))</f>
        <v>April</v>
      </c>
      <c r="C10" s="193">
        <f>INDEX(Database!$D$8:$O$52,MATCH($C$6,Database!$C$8:$C$52,0),MATCH(B10,Database!$D$7:$O$7,0))</f>
        <v>19000</v>
      </c>
      <c r="D10" s="193">
        <f>INDEX(Database!$D$8:$O$52,MATCH($D$6,Database!$C$8:$C$52,0),MATCH(B10,Database!$D$7:$O$7,0))</f>
        <v>16000</v>
      </c>
      <c r="E10" s="193">
        <f>INDEX(Database!$D$8:$O$52,MATCH($E$6,Database!$C$8:$C$52,0),MATCH(B10,Database!$D$7:$O$7,0))</f>
        <v>4250</v>
      </c>
      <c r="F10" s="193">
        <f>INDEX(Database!$D$8:$O$52,MATCH($F$6,Database!$C$8:$C$52,0),MATCH(B10,Database!$D$7:$O$7,0))</f>
        <v>4200</v>
      </c>
      <c r="G10" s="193">
        <f>INDEX(Database!$D$8:$O$52,MATCH($G$6,Database!$C$8:$C$52,0),MATCH(B10,Database!$D$7:$O$7,0))</f>
        <v>950</v>
      </c>
      <c r="H10" s="193">
        <f>INDEX(Database!$D$8:$O$52,MATCH($H$6,Database!$C$8:$C$52,0),MATCH(B10,Database!$D$7:$O$7,0))</f>
        <v>390</v>
      </c>
      <c r="I10" s="194">
        <f>INDEX(Database!$D$8:$O$52,MATCH($I$6,Database!$C$8:$C$52,0),MATCH(B10,Database!$D$7:$O$7,0))</f>
        <v>500</v>
      </c>
      <c r="J10" s="187"/>
      <c r="K10" s="187"/>
      <c r="L10" s="187"/>
      <c r="M10" s="187"/>
      <c r="N10" s="187"/>
      <c r="O10" s="173"/>
      <c r="P10" s="173"/>
      <c r="Q10" s="173"/>
      <c r="R10" s="173"/>
      <c r="S10" s="173"/>
      <c r="T10" s="173"/>
      <c r="U10" s="173"/>
      <c r="V10" s="173"/>
      <c r="W10" s="173"/>
    </row>
    <row r="11" spans="2:23" x14ac:dyDescent="0.25">
      <c r="B11" s="195" t="str">
        <f>INDEX(Database!$D$7:$O$7,1,ROW(B11)-ROW($B$6))</f>
        <v>May</v>
      </c>
      <c r="C11" s="193">
        <f>INDEX(Database!$D$8:$O$52,MATCH($C$6,Database!$C$8:$C$52,0),MATCH(B11,Database!$D$7:$O$7,0))</f>
        <v>25000</v>
      </c>
      <c r="D11" s="193">
        <f>INDEX(Database!$D$8:$O$52,MATCH($D$6,Database!$C$8:$C$52,0),MATCH(B11,Database!$D$7:$O$7,0))</f>
        <v>14500</v>
      </c>
      <c r="E11" s="193">
        <f>INDEX(Database!$D$8:$O$52,MATCH($E$6,Database!$C$8:$C$52,0),MATCH(B11,Database!$D$7:$O$7,0))</f>
        <v>3500</v>
      </c>
      <c r="F11" s="193">
        <f>INDEX(Database!$D$8:$O$52,MATCH($F$6,Database!$C$8:$C$52,0),MATCH(B11,Database!$D$7:$O$7,0))</f>
        <v>3850</v>
      </c>
      <c r="G11" s="193">
        <f>INDEX(Database!$D$8:$O$52,MATCH($G$6,Database!$C$8:$C$52,0),MATCH(B11,Database!$D$7:$O$7,0))</f>
        <v>550</v>
      </c>
      <c r="H11" s="193">
        <f>INDEX(Database!$D$8:$O$52,MATCH($H$6,Database!$C$8:$C$52,0),MATCH(B11,Database!$D$7:$O$7,0))</f>
        <v>390</v>
      </c>
      <c r="I11" s="194">
        <f>INDEX(Database!$D$8:$O$52,MATCH($I$6,Database!$C$8:$C$52,0),MATCH(B11,Database!$D$7:$O$7,0))</f>
        <v>1400</v>
      </c>
      <c r="J11" s="187"/>
      <c r="K11" s="187"/>
      <c r="L11" s="187"/>
      <c r="M11" s="187"/>
      <c r="N11" s="187"/>
      <c r="O11" s="173"/>
      <c r="P11" s="173"/>
      <c r="Q11" s="173"/>
      <c r="R11" s="173"/>
      <c r="S11" s="173"/>
      <c r="T11" s="173"/>
      <c r="U11" s="173"/>
      <c r="V11" s="173"/>
      <c r="W11" s="173"/>
    </row>
    <row r="12" spans="2:23" x14ac:dyDescent="0.25">
      <c r="B12" s="195" t="str">
        <f>INDEX(Database!$D$7:$O$7,1,ROW(B12)-ROW($B$6))</f>
        <v>June</v>
      </c>
      <c r="C12" s="193">
        <f>INDEX(Database!$D$8:$O$52,MATCH($C$6,Database!$C$8:$C$52,0),MATCH(B12,Database!$D$7:$O$7,0))</f>
        <v>20000</v>
      </c>
      <c r="D12" s="193">
        <f>INDEX(Database!$D$8:$O$52,MATCH($D$6,Database!$C$8:$C$52,0),MATCH(B12,Database!$D$7:$O$7,0))</f>
        <v>14500</v>
      </c>
      <c r="E12" s="193">
        <f>INDEX(Database!$D$8:$O$52,MATCH($E$6,Database!$C$8:$C$52,0),MATCH(B12,Database!$D$7:$O$7,0))</f>
        <v>3000</v>
      </c>
      <c r="F12" s="193">
        <f>INDEX(Database!$D$8:$O$52,MATCH($F$6,Database!$C$8:$C$52,0),MATCH(B12,Database!$D$7:$O$7,0))</f>
        <v>4700</v>
      </c>
      <c r="G12" s="193">
        <f>INDEX(Database!$D$8:$O$52,MATCH($G$6,Database!$C$8:$C$52,0),MATCH(B12,Database!$D$7:$O$7,0))</f>
        <v>550</v>
      </c>
      <c r="H12" s="193">
        <f>INDEX(Database!$D$8:$O$52,MATCH($H$6,Database!$C$8:$C$52,0),MATCH(B12,Database!$D$7:$O$7,0))</f>
        <v>440</v>
      </c>
      <c r="I12" s="194">
        <f>INDEX(Database!$D$8:$O$52,MATCH($I$6,Database!$C$8:$C$52,0),MATCH(B12,Database!$D$7:$O$7,0))</f>
        <v>500</v>
      </c>
      <c r="J12" s="187"/>
      <c r="K12" s="187"/>
      <c r="L12" s="187"/>
      <c r="M12" s="187"/>
      <c r="N12" s="187"/>
      <c r="O12" s="173"/>
      <c r="P12" s="173"/>
      <c r="Q12" s="173"/>
      <c r="R12" s="173"/>
      <c r="S12" s="173"/>
      <c r="T12" s="173"/>
      <c r="U12" s="173"/>
      <c r="V12" s="173"/>
      <c r="W12" s="173"/>
    </row>
    <row r="13" spans="2:23" x14ac:dyDescent="0.25">
      <c r="B13" s="195" t="str">
        <f>INDEX(Database!$D$7:$O$7,1,ROW(B13)-ROW($B$6))</f>
        <v>July</v>
      </c>
      <c r="C13" s="193">
        <f>INDEX(Database!$D$8:$O$52,MATCH($C$6,Database!$C$8:$C$52,0),MATCH(B13,Database!$D$7:$O$7,0))</f>
        <v>20350</v>
      </c>
      <c r="D13" s="193">
        <f>INDEX(Database!$D$8:$O$52,MATCH($D$6,Database!$C$8:$C$52,0),MATCH(B13,Database!$D$7:$O$7,0))</f>
        <v>16000</v>
      </c>
      <c r="E13" s="193">
        <f>INDEX(Database!$D$8:$O$52,MATCH($E$6,Database!$C$8:$C$52,0),MATCH(B13,Database!$D$7:$O$7,0))</f>
        <v>2500</v>
      </c>
      <c r="F13" s="193">
        <f>INDEX(Database!$D$8:$O$52,MATCH($F$6,Database!$C$8:$C$52,0),MATCH(B13,Database!$D$7:$O$7,0))</f>
        <v>3150</v>
      </c>
      <c r="G13" s="193">
        <f>INDEX(Database!$D$8:$O$52,MATCH($G$6,Database!$C$8:$C$52,0),MATCH(B13,Database!$D$7:$O$7,0))</f>
        <v>425</v>
      </c>
      <c r="H13" s="193">
        <f>INDEX(Database!$D$8:$O$52,MATCH($H$6,Database!$C$8:$C$52,0),MATCH(B13,Database!$D$7:$O$7,0))</f>
        <v>340</v>
      </c>
      <c r="I13" s="194">
        <f>INDEX(Database!$D$8:$O$52,MATCH($I$6,Database!$C$8:$C$52,0),MATCH(B13,Database!$D$7:$O$7,0))</f>
        <v>0</v>
      </c>
      <c r="J13" s="187"/>
      <c r="K13" s="187"/>
      <c r="L13" s="187"/>
      <c r="M13" s="187"/>
      <c r="N13" s="187"/>
      <c r="O13" s="173"/>
      <c r="P13" s="173"/>
      <c r="Q13" s="173"/>
      <c r="R13" s="173"/>
      <c r="S13" s="173"/>
      <c r="T13" s="173"/>
      <c r="U13" s="173"/>
      <c r="V13" s="173"/>
      <c r="W13" s="173"/>
    </row>
    <row r="14" spans="2:23" x14ac:dyDescent="0.25">
      <c r="B14" s="195" t="str">
        <f>INDEX(Database!$D$7:$O$7,1,ROW(B14)-ROW($B$6))</f>
        <v>August</v>
      </c>
      <c r="C14" s="193">
        <f>INDEX(Database!$D$8:$O$52,MATCH($C$6,Database!$C$8:$C$52,0),MATCH(B14,Database!$D$7:$O$7,0))</f>
        <v>19900</v>
      </c>
      <c r="D14" s="193">
        <f>INDEX(Database!$D$8:$O$52,MATCH($D$6,Database!$C$8:$C$52,0),MATCH(B14,Database!$D$7:$O$7,0))</f>
        <v>14500</v>
      </c>
      <c r="E14" s="193">
        <f>INDEX(Database!$D$8:$O$52,MATCH($E$6,Database!$C$8:$C$52,0),MATCH(B14,Database!$D$7:$O$7,0))</f>
        <v>2500</v>
      </c>
      <c r="F14" s="193">
        <f>INDEX(Database!$D$8:$O$52,MATCH($F$6,Database!$C$8:$C$52,0),MATCH(B14,Database!$D$7:$O$7,0))</f>
        <v>3640</v>
      </c>
      <c r="G14" s="193">
        <f>INDEX(Database!$D$8:$O$52,MATCH($G$6,Database!$C$8:$C$52,0),MATCH(B14,Database!$D$7:$O$7,0))</f>
        <v>435</v>
      </c>
      <c r="H14" s="193">
        <f>INDEX(Database!$D$8:$O$52,MATCH($H$6,Database!$C$8:$C$52,0),MATCH(B14,Database!$D$7:$O$7,0))</f>
        <v>350.5</v>
      </c>
      <c r="I14" s="194">
        <f>INDEX(Database!$D$8:$O$52,MATCH($I$6,Database!$C$8:$C$52,0),MATCH(B14,Database!$D$7:$O$7,0))</f>
        <v>0</v>
      </c>
      <c r="J14" s="187"/>
      <c r="K14" s="187"/>
      <c r="L14" s="187"/>
      <c r="M14" s="187"/>
      <c r="N14" s="187"/>
      <c r="O14" s="173"/>
      <c r="P14" s="173"/>
      <c r="Q14" s="173"/>
      <c r="R14" s="173"/>
      <c r="S14" s="173"/>
      <c r="T14" s="173"/>
      <c r="U14" s="173"/>
      <c r="V14" s="173"/>
      <c r="W14" s="173"/>
    </row>
    <row r="15" spans="2:23" x14ac:dyDescent="0.25">
      <c r="B15" s="195" t="str">
        <f>INDEX(Database!$D$7:$O$7,1,ROW(B15)-ROW($B$6))</f>
        <v>September</v>
      </c>
      <c r="C15" s="193">
        <f>INDEX(Database!$D$8:$O$52,MATCH($C$6,Database!$C$8:$C$52,0),MATCH(B15,Database!$D$7:$O$7,0))</f>
        <v>19450</v>
      </c>
      <c r="D15" s="193">
        <f>INDEX(Database!$D$8:$O$52,MATCH($D$6,Database!$C$8:$C$52,0),MATCH(B15,Database!$D$7:$O$7,0))</f>
        <v>16000</v>
      </c>
      <c r="E15" s="193">
        <f>INDEX(Database!$D$8:$O$52,MATCH($E$6,Database!$C$8:$C$52,0),MATCH(B15,Database!$D$7:$O$7,0))</f>
        <v>2500</v>
      </c>
      <c r="F15" s="193">
        <f>INDEX(Database!$D$8:$O$52,MATCH($F$6,Database!$C$8:$C$52,0),MATCH(B15,Database!$D$7:$O$7,0))</f>
        <v>4130</v>
      </c>
      <c r="G15" s="193">
        <f>INDEX(Database!$D$8:$O$52,MATCH($G$6,Database!$C$8:$C$52,0),MATCH(B15,Database!$D$7:$O$7,0))</f>
        <v>445</v>
      </c>
      <c r="H15" s="193">
        <f>INDEX(Database!$D$8:$O$52,MATCH($H$6,Database!$C$8:$C$52,0),MATCH(B15,Database!$D$7:$O$7,0))</f>
        <v>361</v>
      </c>
      <c r="I15" s="194">
        <f>INDEX(Database!$D$8:$O$52,MATCH($I$6,Database!$C$8:$C$52,0),MATCH(B15,Database!$D$7:$O$7,0))</f>
        <v>0</v>
      </c>
      <c r="J15" s="187"/>
      <c r="K15" s="187"/>
      <c r="L15" s="187"/>
      <c r="M15" s="187"/>
      <c r="N15" s="187"/>
      <c r="O15" s="173"/>
      <c r="P15" s="173"/>
      <c r="Q15" s="173"/>
      <c r="R15" s="173"/>
      <c r="S15" s="173"/>
      <c r="T15" s="173"/>
      <c r="U15" s="173"/>
      <c r="V15" s="173"/>
      <c r="W15" s="173"/>
    </row>
    <row r="16" spans="2:23" x14ac:dyDescent="0.25">
      <c r="B16" s="195" t="str">
        <f>INDEX(Database!$D$7:$O$7,1,ROW(B16)-ROW($B$6))</f>
        <v>October</v>
      </c>
      <c r="C16" s="193">
        <f>INDEX(Database!$D$8:$O$52,MATCH($C$6,Database!$C$8:$C$52,0),MATCH(B16,Database!$D$7:$O$7,0))</f>
        <v>19000</v>
      </c>
      <c r="D16" s="193">
        <f>INDEX(Database!$D$8:$O$52,MATCH($D$6,Database!$C$8:$C$52,0),MATCH(B16,Database!$D$7:$O$7,0))</f>
        <v>14500</v>
      </c>
      <c r="E16" s="193">
        <f>INDEX(Database!$D$8:$O$52,MATCH($E$6,Database!$C$8:$C$52,0),MATCH(B16,Database!$D$7:$O$7,0))</f>
        <v>2500</v>
      </c>
      <c r="F16" s="193">
        <f>INDEX(Database!$D$8:$O$52,MATCH($F$6,Database!$C$8:$C$52,0),MATCH(B16,Database!$D$7:$O$7,0))</f>
        <v>3870</v>
      </c>
      <c r="G16" s="193">
        <f>INDEX(Database!$D$8:$O$52,MATCH($G$6,Database!$C$8:$C$52,0),MATCH(B16,Database!$D$7:$O$7,0))</f>
        <v>455</v>
      </c>
      <c r="H16" s="193">
        <f>INDEX(Database!$D$8:$O$52,MATCH($H$6,Database!$C$8:$C$52,0),MATCH(B16,Database!$D$7:$O$7,0))</f>
        <v>371.5</v>
      </c>
      <c r="I16" s="194">
        <f>INDEX(Database!$D$8:$O$52,MATCH($I$6,Database!$C$8:$C$52,0),MATCH(B16,Database!$D$7:$O$7,0))</f>
        <v>0</v>
      </c>
      <c r="J16" s="187"/>
      <c r="K16" s="187"/>
      <c r="L16" s="187"/>
      <c r="M16" s="187"/>
      <c r="N16" s="187"/>
      <c r="O16" s="173"/>
      <c r="P16" s="173"/>
      <c r="Q16" s="173"/>
      <c r="R16" s="173"/>
      <c r="S16" s="173"/>
      <c r="T16" s="173"/>
      <c r="U16" s="173"/>
      <c r="V16" s="173"/>
      <c r="W16" s="173"/>
    </row>
    <row r="17" spans="2:23" x14ac:dyDescent="0.25">
      <c r="B17" s="195" t="str">
        <f>INDEX(Database!$D$7:$O$7,1,ROW(B17)-ROW($B$6))</f>
        <v>November</v>
      </c>
      <c r="C17" s="193">
        <f>INDEX(Database!$D$8:$O$52,MATCH($C$6,Database!$C$8:$C$52,0),MATCH(B17,Database!$D$7:$O$7,0))</f>
        <v>18550</v>
      </c>
      <c r="D17" s="193">
        <f>INDEX(Database!$D$8:$O$52,MATCH($D$6,Database!$C$8:$C$52,0),MATCH(B17,Database!$D$7:$O$7,0))</f>
        <v>14500</v>
      </c>
      <c r="E17" s="193">
        <f>INDEX(Database!$D$8:$O$52,MATCH($E$6,Database!$C$8:$C$52,0),MATCH(B17,Database!$D$7:$O$7,0))</f>
        <v>2500</v>
      </c>
      <c r="F17" s="193">
        <f>INDEX(Database!$D$8:$O$52,MATCH($F$6,Database!$C$8:$C$52,0),MATCH(B17,Database!$D$7:$O$7,0))</f>
        <v>3610</v>
      </c>
      <c r="G17" s="193">
        <f>INDEX(Database!$D$8:$O$52,MATCH($G$6,Database!$C$8:$C$52,0),MATCH(B17,Database!$D$7:$O$7,0))</f>
        <v>465</v>
      </c>
      <c r="H17" s="193">
        <f>INDEX(Database!$D$8:$O$52,MATCH($H$6,Database!$C$8:$C$52,0),MATCH(B17,Database!$D$7:$O$7,0))</f>
        <v>382</v>
      </c>
      <c r="I17" s="194">
        <f>INDEX(Database!$D$8:$O$52,MATCH($I$6,Database!$C$8:$C$52,0),MATCH(B17,Database!$D$7:$O$7,0))</f>
        <v>0</v>
      </c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</row>
    <row r="18" spans="2:23" x14ac:dyDescent="0.25">
      <c r="B18" s="196" t="str">
        <f>INDEX(Database!$D$7:$O$7,1,ROW(B18)-ROW($B$6))</f>
        <v>December</v>
      </c>
      <c r="C18" s="197">
        <f>INDEX(Database!$D$8:$O$52,MATCH($C$6,Database!$C$8:$C$52,0),MATCH(B18,Database!$D$7:$O$7,0))</f>
        <v>0</v>
      </c>
      <c r="D18" s="198">
        <f>INDEX(Database!$D$8:$O$52,MATCH($D$6,Database!$C$8:$C$52,0),MATCH(B18,Database!$D$7:$O$7,0))</f>
        <v>0</v>
      </c>
      <c r="E18" s="198">
        <f>INDEX(Database!$D$8:$O$52,MATCH($E$6,Database!$C$8:$C$52,0),MATCH(B18,Database!$D$7:$O$7,0))</f>
        <v>0</v>
      </c>
      <c r="F18" s="198">
        <f>INDEX(Database!$D$8:$O$52,MATCH($F$6,Database!$C$8:$C$52,0),MATCH(B18,Database!$D$7:$O$7,0))</f>
        <v>0</v>
      </c>
      <c r="G18" s="198">
        <f>INDEX(Database!$D$8:$O$52,MATCH($G$6,Database!$C$8:$C$52,0),MATCH(B18,Database!$D$7:$O$7,0))</f>
        <v>0</v>
      </c>
      <c r="H18" s="198">
        <f>INDEX(Database!$D$8:$O$52,MATCH($H$6,Database!$C$8:$C$52,0),MATCH(B18,Database!$D$7:$O$7,0))</f>
        <v>0</v>
      </c>
      <c r="I18" s="199">
        <f>INDEX(Database!$D$8:$O$52,MATCH($I$6,Database!$C$8:$C$52,0),MATCH(B18,Database!$D$7:$O$7,0))</f>
        <v>0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</row>
    <row r="19" spans="2:23" x14ac:dyDescent="0.25"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</row>
    <row r="20" spans="2:23" x14ac:dyDescent="0.25">
      <c r="B20" s="173"/>
      <c r="C20" s="200" t="str">
        <f>""&amp;INDEX( Database!$C$18:$C$35,COLUMN(C20)-COLUMN($B$20),1)</f>
        <v>Wages and Salaries</v>
      </c>
      <c r="D20" s="220" t="str">
        <f>""&amp;INDEX( Database!$C$18:$C$35,COLUMN(D20)-COLUMN($B$20),1)</f>
        <v>Direct Marketing</v>
      </c>
      <c r="E20" s="220" t="str">
        <f>""&amp;INDEX( Database!$C$18:$C$35,COLUMN(E20)-COLUMN($B$20),1)</f>
        <v>Advertising</v>
      </c>
      <c r="F20" s="220" t="str">
        <f>""&amp;INDEX( Database!$C$18:$C$35,COLUMN(F20)-COLUMN($B$20),1)</f>
        <v>Office Supplies</v>
      </c>
      <c r="G20" s="220" t="str">
        <f>""&amp;INDEX( Database!$C$18:$C$35,COLUMN(G20)-COLUMN($B$20),1)</f>
        <v>Outside Services</v>
      </c>
      <c r="H20" s="220" t="str">
        <f>""&amp;INDEX( Database!$C$18:$C$35,COLUMN(H20)-COLUMN($B$20),1)</f>
        <v>Rent</v>
      </c>
      <c r="I20" s="220" t="str">
        <f>""&amp;INDEX( Database!$C$18:$C$35,COLUMN(I20)-COLUMN($B$20),1)</f>
        <v>Telephone</v>
      </c>
      <c r="J20" s="220" t="str">
        <f>""&amp;INDEX( Database!$C$18:$C$35,COLUMN(J20)-COLUMN($B$20),1)</f>
        <v>Utilities</v>
      </c>
      <c r="K20" s="220" t="str">
        <f>""&amp;INDEX( Database!$C$18:$C$35,COLUMN(K20)-COLUMN($B$20),1)</f>
        <v>Depreciation</v>
      </c>
      <c r="L20" s="220" t="str">
        <f>""&amp;INDEX( Database!$C$18:$C$35,COLUMN(L20)-COLUMN($B$20),1)</f>
        <v>Insurance</v>
      </c>
      <c r="M20" s="220" t="str">
        <f>""&amp;INDEX( Database!$C$18:$C$35,COLUMN(M20)-COLUMN($B$20),1)</f>
        <v>Technology Licenses</v>
      </c>
      <c r="N20" s="220" t="str">
        <f>""&amp;INDEX( Database!$C$18:$C$35,COLUMN(N20)-COLUMN($B$20),1)</f>
        <v xml:space="preserve">Patents </v>
      </c>
      <c r="O20" s="220" t="str">
        <f>""&amp;INDEX( Database!$C$18:$C$35,COLUMN(O20)-COLUMN($B$20),1)</f>
        <v>Web site Expenses</v>
      </c>
      <c r="P20" s="220" t="str">
        <f>""&amp;INDEX( Database!$C$18:$C$35,COLUMN(P20)-COLUMN($B$20),1)</f>
        <v>Meals and Entertainment</v>
      </c>
      <c r="Q20" s="220" t="str">
        <f>""&amp;INDEX( Database!$C$18:$C$35,COLUMN(Q20)-COLUMN($B$20),1)</f>
        <v>Repairs and Maintenance</v>
      </c>
      <c r="R20" s="220" t="str">
        <f>""&amp;INDEX( Database!$C$18:$C$35,COLUMN(R20)-COLUMN($B$20),1)</f>
        <v>Outside Services</v>
      </c>
      <c r="S20" s="220" t="str">
        <f>""&amp;INDEX( Database!$C$18:$C$35,COLUMN(S20)-COLUMN($B$20),1)</f>
        <v>Travel</v>
      </c>
      <c r="T20" s="221" t="str">
        <f>""&amp;INDEX( Database!$C$18:$C$35,COLUMN(T20)-COLUMN($B$20),1)</f>
        <v xml:space="preserve">Other </v>
      </c>
      <c r="U20" s="173"/>
      <c r="V20" s="173"/>
    </row>
    <row r="21" spans="2:23" x14ac:dyDescent="0.25">
      <c r="B21" s="192" t="str">
        <f>B7</f>
        <v>January</v>
      </c>
      <c r="C21" s="201">
        <f>INDEX(Database!$D$8:$O$52,MATCH($C$20,Database!$C$8:$C$52,0),MATCH(B21,Database!$D$7:$O$7,0))</f>
        <v>2000</v>
      </c>
      <c r="D21" s="193">
        <f>INDEX(Database!$D$8:$O$52,MATCH($D$20,Database!$C$8:$C$52,0),MATCH(B21,Database!$D$7:$O$7,0))</f>
        <v>1100</v>
      </c>
      <c r="E21" s="193">
        <f>INDEX(Database!$D$8:$O$52,MATCH($E$20,Database!$C$8:$C$52,0),MATCH(B21,Database!$D$7:$O$7,0))</f>
        <v>750</v>
      </c>
      <c r="F21" s="193">
        <f>INDEX(Database!$D$8:$O$52,MATCH($F$20,Database!$C$8:$C$52,0),MATCH(B21,Database!$D$7:$O$7,0))</f>
        <v>0</v>
      </c>
      <c r="G21" s="193">
        <f>INDEX(Database!$D$8:$O$52,MATCH($G$20,Database!$C$8:$C$52,0),MATCH(B21,Database!$D$7:$O$7,0))</f>
        <v>0</v>
      </c>
      <c r="H21" s="193">
        <f>INDEX(Database!$D$8:$O$52,MATCH($H$20,Database!$C$8:$C$52,0),MATCH(B21,Database!$D$7:$O$7,0))</f>
        <v>0</v>
      </c>
      <c r="I21" s="193">
        <f>INDEX(Database!$D$8:$O$52,MATCH($I$20,Database!$C$8:$C$52,0),MATCH(B21,Database!$D$7:$O$7,0))</f>
        <v>0</v>
      </c>
      <c r="J21" s="193">
        <f>INDEX(Database!$D$8:$O$52,MATCH($J$20,Database!$C$8:$C$52,0),MATCH(B21,Database!$D$7:$O$7,0))</f>
        <v>0</v>
      </c>
      <c r="K21" s="193">
        <f>INDEX(Database!$D$8:$O$52,MATCH($K$20,Database!$C$8:$C$52,0),MATCH(B21,Database!$D$7:$O$7,0))</f>
        <v>0</v>
      </c>
      <c r="L21" s="193">
        <f>INDEX(Database!$D$8:$O$52,MATCH($L$20,Database!$C$8:$C$52,0),MATCH(B21,Database!$D$7:$O$7,0))</f>
        <v>0</v>
      </c>
      <c r="M21" s="193">
        <f>INDEX(Database!$D$8:$O$52,MATCH($M$20,Database!$C$8:$C$52,0),MATCH(B21,Database!$D$7:$O$7,0))</f>
        <v>0</v>
      </c>
      <c r="N21" s="193">
        <f>INDEX(Database!$D$8:$O$52,MATCH($N$20,Database!$C$8:$C$52,0),MATCH(B21,Database!$D$7:$O$7,0))</f>
        <v>0</v>
      </c>
      <c r="O21" s="193">
        <f>INDEX(Database!$D$8:$O$52,MATCH($O$20,Database!$C$8:$C$52,0),MATCH(B21,Database!$D$7:$O$7,0))</f>
        <v>0</v>
      </c>
      <c r="P21" s="193">
        <f>INDEX(Database!$D$8:$O$52,MATCH($P$20,Database!$C$8:$C$52,0),MATCH(B21,Database!$D$7:$O$7,0))</f>
        <v>0</v>
      </c>
      <c r="Q21" s="193">
        <f>INDEX(Database!$D$8:$O$52,MATCH($Q$20,Database!$C$8:$C$52,0),MATCH(B21,Database!$D$7:$O$7,0))</f>
        <v>0</v>
      </c>
      <c r="R21" s="193">
        <f>INDEX(Database!$D$8:$O$52,MATCH($R$20,Database!$C$8:$C$52,0),MATCH(B21,Database!$D$7:$O$7,0))</f>
        <v>0</v>
      </c>
      <c r="S21" s="193">
        <f>INDEX(Database!$D$8:$O$52,MATCH($S$20,Database!$C$8:$C$52,0),MATCH(B21,Database!$D$7:$O$7,0))</f>
        <v>0</v>
      </c>
      <c r="T21" s="194">
        <f>INDEX(Database!$D$8:$O$52,MATCH($T$20,Database!$C$8:$C$52,0),MATCH(B21,Database!$D$7:$O$7,0))</f>
        <v>0</v>
      </c>
      <c r="U21" s="173"/>
      <c r="V21" s="173"/>
      <c r="W21" s="173"/>
    </row>
    <row r="22" spans="2:23" x14ac:dyDescent="0.25">
      <c r="B22" s="195" t="str">
        <f t="shared" ref="B22:B32" si="0">B8</f>
        <v>February</v>
      </c>
      <c r="C22" s="201">
        <f>INDEX(Database!$D$8:$O$52,MATCH($C$20,Database!$C$8:$C$52,0),MATCH(B22,Database!$D$7:$O$7,0))</f>
        <v>2000</v>
      </c>
      <c r="D22" s="193">
        <f>INDEX(Database!$D$8:$O$52,MATCH($D$20,Database!$C$8:$C$52,0),MATCH(B22,Database!$D$7:$O$7,0))</f>
        <v>950</v>
      </c>
      <c r="E22" s="193">
        <f>INDEX(Database!$D$8:$O$52,MATCH($E$20,Database!$C$8:$C$52,0),MATCH(B22,Database!$D$7:$O$7,0))</f>
        <v>500</v>
      </c>
      <c r="F22" s="193">
        <f>INDEX(Database!$D$8:$O$52,MATCH($F$20,Database!$C$8:$C$52,0),MATCH(B22,Database!$D$7:$O$7,0))</f>
        <v>0</v>
      </c>
      <c r="G22" s="193">
        <f>INDEX(Database!$D$8:$O$52,MATCH($G$20,Database!$C$8:$C$52,0),MATCH(B22,Database!$D$7:$O$7,0))</f>
        <v>0</v>
      </c>
      <c r="H22" s="193">
        <f>INDEX(Database!$D$8:$O$52,MATCH($H$20,Database!$C$8:$C$52,0),MATCH(B22,Database!$D$7:$O$7,0))</f>
        <v>0</v>
      </c>
      <c r="I22" s="193">
        <f>INDEX(Database!$D$8:$O$52,MATCH($I$20,Database!$C$8:$C$52,0),MATCH(B22,Database!$D$7:$O$7,0))</f>
        <v>0</v>
      </c>
      <c r="J22" s="193">
        <f>INDEX(Database!$D$8:$O$52,MATCH($J$20,Database!$C$8:$C$52,0),MATCH(B22,Database!$D$7:$O$7,0))</f>
        <v>0</v>
      </c>
      <c r="K22" s="193">
        <f>INDEX(Database!$D$8:$O$52,MATCH($K$20,Database!$C$8:$C$52,0),MATCH(B22,Database!$D$7:$O$7,0))</f>
        <v>0</v>
      </c>
      <c r="L22" s="193">
        <f>INDEX(Database!$D$8:$O$52,MATCH($L$20,Database!$C$8:$C$52,0),MATCH(B22,Database!$D$7:$O$7,0))</f>
        <v>0</v>
      </c>
      <c r="M22" s="193">
        <f>INDEX(Database!$D$8:$O$52,MATCH($M$20,Database!$C$8:$C$52,0),MATCH(B22,Database!$D$7:$O$7,0))</f>
        <v>0</v>
      </c>
      <c r="N22" s="193">
        <f>INDEX(Database!$D$8:$O$52,MATCH($N$20,Database!$C$8:$C$52,0),MATCH(B22,Database!$D$7:$O$7,0))</f>
        <v>0</v>
      </c>
      <c r="O22" s="193">
        <f>INDEX(Database!$D$8:$O$52,MATCH($O$20,Database!$C$8:$C$52,0),MATCH(B22,Database!$D$7:$O$7,0))</f>
        <v>0</v>
      </c>
      <c r="P22" s="193">
        <f>INDEX(Database!$D$8:$O$52,MATCH($P$20,Database!$C$8:$C$52,0),MATCH(B22,Database!$D$7:$O$7,0))</f>
        <v>0</v>
      </c>
      <c r="Q22" s="193">
        <f>INDEX(Database!$D$8:$O$52,MATCH($Q$20,Database!$C$8:$C$52,0),MATCH(B22,Database!$D$7:$O$7,0))</f>
        <v>0</v>
      </c>
      <c r="R22" s="193">
        <f>INDEX(Database!$D$8:$O$52,MATCH($R$20,Database!$C$8:$C$52,0),MATCH(B22,Database!$D$7:$O$7,0))</f>
        <v>0</v>
      </c>
      <c r="S22" s="193">
        <f>INDEX(Database!$D$8:$O$52,MATCH($S$20,Database!$C$8:$C$52,0),MATCH(B22,Database!$D$7:$O$7,0))</f>
        <v>0</v>
      </c>
      <c r="T22" s="194">
        <f>INDEX(Database!$D$8:$O$52,MATCH($T$20,Database!$C$8:$C$52,0),MATCH(B22,Database!$D$7:$O$7,0))</f>
        <v>0</v>
      </c>
      <c r="U22" s="173"/>
      <c r="V22" s="173"/>
      <c r="W22" s="173"/>
    </row>
    <row r="23" spans="2:23" x14ac:dyDescent="0.25">
      <c r="B23" s="195" t="str">
        <f t="shared" si="0"/>
        <v>March</v>
      </c>
      <c r="C23" s="201">
        <f>INDEX(Database!$D$8:$O$52,MATCH($C$20,Database!$C$8:$C$52,0),MATCH(B23,Database!$D$7:$O$7,0))</f>
        <v>2500</v>
      </c>
      <c r="D23" s="193">
        <f>INDEX(Database!$D$8:$O$52,MATCH($D$20,Database!$C$8:$C$52,0),MATCH(B23,Database!$D$7:$O$7,0))</f>
        <v>800</v>
      </c>
      <c r="E23" s="193">
        <f>INDEX(Database!$D$8:$O$52,MATCH($E$20,Database!$C$8:$C$52,0),MATCH(B23,Database!$D$7:$O$7,0))</f>
        <v>400</v>
      </c>
      <c r="F23" s="193">
        <f>INDEX(Database!$D$8:$O$52,MATCH($F$20,Database!$C$8:$C$52,0),MATCH(B23,Database!$D$7:$O$7,0))</f>
        <v>0</v>
      </c>
      <c r="G23" s="193">
        <f>INDEX(Database!$D$8:$O$52,MATCH($G$20,Database!$C$8:$C$52,0),MATCH(B23,Database!$D$7:$O$7,0))</f>
        <v>0</v>
      </c>
      <c r="H23" s="193">
        <f>INDEX(Database!$D$8:$O$52,MATCH($H$20,Database!$C$8:$C$52,0),MATCH(B23,Database!$D$7:$O$7,0))</f>
        <v>0</v>
      </c>
      <c r="I23" s="193">
        <f>INDEX(Database!$D$8:$O$52,MATCH($I$20,Database!$C$8:$C$52,0),MATCH(B23,Database!$D$7:$O$7,0))</f>
        <v>0</v>
      </c>
      <c r="J23" s="193">
        <f>INDEX(Database!$D$8:$O$52,MATCH($J$20,Database!$C$8:$C$52,0),MATCH(B23,Database!$D$7:$O$7,0))</f>
        <v>0</v>
      </c>
      <c r="K23" s="193">
        <f>INDEX(Database!$D$8:$O$52,MATCH($K$20,Database!$C$8:$C$52,0),MATCH(B23,Database!$D$7:$O$7,0))</f>
        <v>0</v>
      </c>
      <c r="L23" s="193">
        <f>INDEX(Database!$D$8:$O$52,MATCH($L$20,Database!$C$8:$C$52,0),MATCH(B23,Database!$D$7:$O$7,0))</f>
        <v>0</v>
      </c>
      <c r="M23" s="193">
        <f>INDEX(Database!$D$8:$O$52,MATCH($M$20,Database!$C$8:$C$52,0),MATCH(B23,Database!$D$7:$O$7,0))</f>
        <v>0</v>
      </c>
      <c r="N23" s="193">
        <f>INDEX(Database!$D$8:$O$52,MATCH($N$20,Database!$C$8:$C$52,0),MATCH(B23,Database!$D$7:$O$7,0))</f>
        <v>0</v>
      </c>
      <c r="O23" s="193">
        <f>INDEX(Database!$D$8:$O$52,MATCH($O$20,Database!$C$8:$C$52,0),MATCH(B23,Database!$D$7:$O$7,0))</f>
        <v>0</v>
      </c>
      <c r="P23" s="193">
        <f>INDEX(Database!$D$8:$O$52,MATCH($P$20,Database!$C$8:$C$52,0),MATCH(B23,Database!$D$7:$O$7,0))</f>
        <v>0</v>
      </c>
      <c r="Q23" s="193">
        <f>INDEX(Database!$D$8:$O$52,MATCH($Q$20,Database!$C$8:$C$52,0),MATCH(B23,Database!$D$7:$O$7,0))</f>
        <v>0</v>
      </c>
      <c r="R23" s="193">
        <f>INDEX(Database!$D$8:$O$52,MATCH($R$20,Database!$C$8:$C$52,0),MATCH(B23,Database!$D$7:$O$7,0))</f>
        <v>0</v>
      </c>
      <c r="S23" s="193">
        <f>INDEX(Database!$D$8:$O$52,MATCH($S$20,Database!$C$8:$C$52,0),MATCH(B23,Database!$D$7:$O$7,0))</f>
        <v>0</v>
      </c>
      <c r="T23" s="194">
        <f>INDEX(Database!$D$8:$O$52,MATCH($T$20,Database!$C$8:$C$52,0),MATCH(B23,Database!$D$7:$O$7,0))</f>
        <v>0</v>
      </c>
      <c r="U23" s="173"/>
      <c r="V23" s="173"/>
      <c r="W23" s="173"/>
    </row>
    <row r="24" spans="2:23" x14ac:dyDescent="0.25">
      <c r="B24" s="195" t="str">
        <f t="shared" si="0"/>
        <v>April</v>
      </c>
      <c r="C24" s="201">
        <f>INDEX(Database!$D$8:$O$52,MATCH($C$20,Database!$C$8:$C$52,0),MATCH(B24,Database!$D$7:$O$7,0))</f>
        <v>3000</v>
      </c>
      <c r="D24" s="193">
        <f>INDEX(Database!$D$8:$O$52,MATCH($D$20,Database!$C$8:$C$52,0),MATCH(B24,Database!$D$7:$O$7,0))</f>
        <v>750</v>
      </c>
      <c r="E24" s="193">
        <f>INDEX(Database!$D$8:$O$52,MATCH($E$20,Database!$C$8:$C$52,0),MATCH(B24,Database!$D$7:$O$7,0))</f>
        <v>450</v>
      </c>
      <c r="F24" s="193">
        <f>INDEX(Database!$D$8:$O$52,MATCH($F$20,Database!$C$8:$C$52,0),MATCH(B24,Database!$D$7:$O$7,0))</f>
        <v>0</v>
      </c>
      <c r="G24" s="193">
        <f>INDEX(Database!$D$8:$O$52,MATCH($G$20,Database!$C$8:$C$52,0),MATCH(B24,Database!$D$7:$O$7,0))</f>
        <v>0</v>
      </c>
      <c r="H24" s="193">
        <f>INDEX(Database!$D$8:$O$52,MATCH($H$20,Database!$C$8:$C$52,0),MATCH(B24,Database!$D$7:$O$7,0))</f>
        <v>0</v>
      </c>
      <c r="I24" s="193">
        <f>INDEX(Database!$D$8:$O$52,MATCH($I$20,Database!$C$8:$C$52,0),MATCH(B24,Database!$D$7:$O$7,0))</f>
        <v>0</v>
      </c>
      <c r="J24" s="193">
        <f>INDEX(Database!$D$8:$O$52,MATCH($J$20,Database!$C$8:$C$52,0),MATCH(B24,Database!$D$7:$O$7,0))</f>
        <v>0</v>
      </c>
      <c r="K24" s="193">
        <f>INDEX(Database!$D$8:$O$52,MATCH($K$20,Database!$C$8:$C$52,0),MATCH(B24,Database!$D$7:$O$7,0))</f>
        <v>0</v>
      </c>
      <c r="L24" s="193">
        <f>INDEX(Database!$D$8:$O$52,MATCH($L$20,Database!$C$8:$C$52,0),MATCH(B24,Database!$D$7:$O$7,0))</f>
        <v>0</v>
      </c>
      <c r="M24" s="193">
        <f>INDEX(Database!$D$8:$O$52,MATCH($M$20,Database!$C$8:$C$52,0),MATCH(B24,Database!$D$7:$O$7,0))</f>
        <v>0</v>
      </c>
      <c r="N24" s="193">
        <f>INDEX(Database!$D$8:$O$52,MATCH($N$20,Database!$C$8:$C$52,0),MATCH(B24,Database!$D$7:$O$7,0))</f>
        <v>0</v>
      </c>
      <c r="O24" s="193">
        <f>INDEX(Database!$D$8:$O$52,MATCH($O$20,Database!$C$8:$C$52,0),MATCH(B24,Database!$D$7:$O$7,0))</f>
        <v>0</v>
      </c>
      <c r="P24" s="193">
        <f>INDEX(Database!$D$8:$O$52,MATCH($P$20,Database!$C$8:$C$52,0),MATCH(B24,Database!$D$7:$O$7,0))</f>
        <v>0</v>
      </c>
      <c r="Q24" s="193">
        <f>INDEX(Database!$D$8:$O$52,MATCH($Q$20,Database!$C$8:$C$52,0),MATCH(B24,Database!$D$7:$O$7,0))</f>
        <v>0</v>
      </c>
      <c r="R24" s="193">
        <f>INDEX(Database!$D$8:$O$52,MATCH($R$20,Database!$C$8:$C$52,0),MATCH(B24,Database!$D$7:$O$7,0))</f>
        <v>0</v>
      </c>
      <c r="S24" s="193">
        <f>INDEX(Database!$D$8:$O$52,MATCH($S$20,Database!$C$8:$C$52,0),MATCH(B24,Database!$D$7:$O$7,0))</f>
        <v>0</v>
      </c>
      <c r="T24" s="194">
        <f>INDEX(Database!$D$8:$O$52,MATCH($T$20,Database!$C$8:$C$52,0),MATCH(B24,Database!$D$7:$O$7,0))</f>
        <v>0</v>
      </c>
      <c r="U24" s="173"/>
      <c r="V24" s="173"/>
      <c r="W24" s="173"/>
    </row>
    <row r="25" spans="2:23" x14ac:dyDescent="0.25">
      <c r="B25" s="195" t="str">
        <f t="shared" si="0"/>
        <v>May</v>
      </c>
      <c r="C25" s="201">
        <f>INDEX(Database!$D$8:$O$52,MATCH($C$20,Database!$C$8:$C$52,0),MATCH(B25,Database!$D$7:$O$7,0))</f>
        <v>2750</v>
      </c>
      <c r="D25" s="193">
        <f>INDEX(Database!$D$8:$O$52,MATCH($D$20,Database!$C$8:$C$52,0),MATCH(B25,Database!$D$7:$O$7,0))</f>
        <v>700</v>
      </c>
      <c r="E25" s="193">
        <f>INDEX(Database!$D$8:$O$52,MATCH($E$20,Database!$C$8:$C$52,0),MATCH(B25,Database!$D$7:$O$7,0))</f>
        <v>400</v>
      </c>
      <c r="F25" s="193">
        <f>INDEX(Database!$D$8:$O$52,MATCH($F$20,Database!$C$8:$C$52,0),MATCH(B25,Database!$D$7:$O$7,0))</f>
        <v>0</v>
      </c>
      <c r="G25" s="193">
        <f>INDEX(Database!$D$8:$O$52,MATCH($G$20,Database!$C$8:$C$52,0),MATCH(B25,Database!$D$7:$O$7,0))</f>
        <v>0</v>
      </c>
      <c r="H25" s="193">
        <f>INDEX(Database!$D$8:$O$52,MATCH($H$20,Database!$C$8:$C$52,0),MATCH(B25,Database!$D$7:$O$7,0))</f>
        <v>0</v>
      </c>
      <c r="I25" s="193">
        <f>INDEX(Database!$D$8:$O$52,MATCH($I$20,Database!$C$8:$C$52,0),MATCH(B25,Database!$D$7:$O$7,0))</f>
        <v>0</v>
      </c>
      <c r="J25" s="193">
        <f>INDEX(Database!$D$8:$O$52,MATCH($J$20,Database!$C$8:$C$52,0),MATCH(B25,Database!$D$7:$O$7,0))</f>
        <v>0</v>
      </c>
      <c r="K25" s="193">
        <f>INDEX(Database!$D$8:$O$52,MATCH($K$20,Database!$C$8:$C$52,0),MATCH(B25,Database!$D$7:$O$7,0))</f>
        <v>0</v>
      </c>
      <c r="L25" s="193">
        <f>INDEX(Database!$D$8:$O$52,MATCH($L$20,Database!$C$8:$C$52,0),MATCH(B25,Database!$D$7:$O$7,0))</f>
        <v>0</v>
      </c>
      <c r="M25" s="193">
        <f>INDEX(Database!$D$8:$O$52,MATCH($M$20,Database!$C$8:$C$52,0),MATCH(B25,Database!$D$7:$O$7,0))</f>
        <v>0</v>
      </c>
      <c r="N25" s="193">
        <f>INDEX(Database!$D$8:$O$52,MATCH($N$20,Database!$C$8:$C$52,0),MATCH(B25,Database!$D$7:$O$7,0))</f>
        <v>0</v>
      </c>
      <c r="O25" s="193">
        <f>INDEX(Database!$D$8:$O$52,MATCH($O$20,Database!$C$8:$C$52,0),MATCH(B25,Database!$D$7:$O$7,0))</f>
        <v>0</v>
      </c>
      <c r="P25" s="193">
        <f>INDEX(Database!$D$8:$O$52,MATCH($P$20,Database!$C$8:$C$52,0),MATCH(B25,Database!$D$7:$O$7,0))</f>
        <v>0</v>
      </c>
      <c r="Q25" s="193">
        <f>INDEX(Database!$D$8:$O$52,MATCH($Q$20,Database!$C$8:$C$52,0),MATCH(B25,Database!$D$7:$O$7,0))</f>
        <v>0</v>
      </c>
      <c r="R25" s="193">
        <f>INDEX(Database!$D$8:$O$52,MATCH($R$20,Database!$C$8:$C$52,0),MATCH(B25,Database!$D$7:$O$7,0))</f>
        <v>0</v>
      </c>
      <c r="S25" s="193">
        <f>INDEX(Database!$D$8:$O$52,MATCH($S$20,Database!$C$8:$C$52,0),MATCH(B25,Database!$D$7:$O$7,0))</f>
        <v>0</v>
      </c>
      <c r="T25" s="194">
        <f>INDEX(Database!$D$8:$O$52,MATCH($T$20,Database!$C$8:$C$52,0),MATCH(B25,Database!$D$7:$O$7,0))</f>
        <v>0</v>
      </c>
      <c r="U25" s="173"/>
      <c r="V25" s="173"/>
      <c r="W25" s="173"/>
    </row>
    <row r="26" spans="2:23" x14ac:dyDescent="0.25">
      <c r="B26" s="195" t="str">
        <f t="shared" si="0"/>
        <v>June</v>
      </c>
      <c r="C26" s="201">
        <f>INDEX(Database!$D$8:$O$52,MATCH($C$20,Database!$C$8:$C$52,0),MATCH(B26,Database!$D$7:$O$7,0))</f>
        <v>3500</v>
      </c>
      <c r="D26" s="193">
        <f>INDEX(Database!$D$8:$O$52,MATCH($D$20,Database!$C$8:$C$52,0),MATCH(B26,Database!$D$7:$O$7,0))</f>
        <v>750</v>
      </c>
      <c r="E26" s="193">
        <f>INDEX(Database!$D$8:$O$52,MATCH($E$20,Database!$C$8:$C$52,0),MATCH(B26,Database!$D$7:$O$7,0))</f>
        <v>450</v>
      </c>
      <c r="F26" s="193">
        <f>INDEX(Database!$D$8:$O$52,MATCH($F$20,Database!$C$8:$C$52,0),MATCH(B26,Database!$D$7:$O$7,0))</f>
        <v>0</v>
      </c>
      <c r="G26" s="193">
        <f>INDEX(Database!$D$8:$O$52,MATCH($G$20,Database!$C$8:$C$52,0),MATCH(B26,Database!$D$7:$O$7,0))</f>
        <v>0</v>
      </c>
      <c r="H26" s="193">
        <f>INDEX(Database!$D$8:$O$52,MATCH($H$20,Database!$C$8:$C$52,0),MATCH(B26,Database!$D$7:$O$7,0))</f>
        <v>0</v>
      </c>
      <c r="I26" s="193">
        <f>INDEX(Database!$D$8:$O$52,MATCH($I$20,Database!$C$8:$C$52,0),MATCH(B26,Database!$D$7:$O$7,0))</f>
        <v>0</v>
      </c>
      <c r="J26" s="193">
        <f>INDEX(Database!$D$8:$O$52,MATCH($J$20,Database!$C$8:$C$52,0),MATCH(B26,Database!$D$7:$O$7,0))</f>
        <v>0</v>
      </c>
      <c r="K26" s="193">
        <f>INDEX(Database!$D$8:$O$52,MATCH($K$20,Database!$C$8:$C$52,0),MATCH(B26,Database!$D$7:$O$7,0))</f>
        <v>0</v>
      </c>
      <c r="L26" s="193">
        <f>INDEX(Database!$D$8:$O$52,MATCH($L$20,Database!$C$8:$C$52,0),MATCH(B26,Database!$D$7:$O$7,0))</f>
        <v>0</v>
      </c>
      <c r="M26" s="193">
        <f>INDEX(Database!$D$8:$O$52,MATCH($M$20,Database!$C$8:$C$52,0),MATCH(B26,Database!$D$7:$O$7,0))</f>
        <v>0</v>
      </c>
      <c r="N26" s="193">
        <f>INDEX(Database!$D$8:$O$52,MATCH($N$20,Database!$C$8:$C$52,0),MATCH(B26,Database!$D$7:$O$7,0))</f>
        <v>0</v>
      </c>
      <c r="O26" s="193">
        <f>INDEX(Database!$D$8:$O$52,MATCH($O$20,Database!$C$8:$C$52,0),MATCH(B26,Database!$D$7:$O$7,0))</f>
        <v>0</v>
      </c>
      <c r="P26" s="193">
        <f>INDEX(Database!$D$8:$O$52,MATCH($P$20,Database!$C$8:$C$52,0),MATCH(B26,Database!$D$7:$O$7,0))</f>
        <v>0</v>
      </c>
      <c r="Q26" s="193">
        <f>INDEX(Database!$D$8:$O$52,MATCH($Q$20,Database!$C$8:$C$52,0),MATCH(B26,Database!$D$7:$O$7,0))</f>
        <v>0</v>
      </c>
      <c r="R26" s="193">
        <f>INDEX(Database!$D$8:$O$52,MATCH($R$20,Database!$C$8:$C$52,0),MATCH(B26,Database!$D$7:$O$7,0))</f>
        <v>0</v>
      </c>
      <c r="S26" s="193">
        <f>INDEX(Database!$D$8:$O$52,MATCH($S$20,Database!$C$8:$C$52,0),MATCH(B26,Database!$D$7:$O$7,0))</f>
        <v>0</v>
      </c>
      <c r="T26" s="194">
        <f>INDEX(Database!$D$8:$O$52,MATCH($T$20,Database!$C$8:$C$52,0),MATCH(B26,Database!$D$7:$O$7,0))</f>
        <v>0</v>
      </c>
      <c r="U26" s="173"/>
      <c r="V26" s="173"/>
      <c r="W26" s="173"/>
    </row>
    <row r="27" spans="2:23" x14ac:dyDescent="0.25">
      <c r="B27" s="195" t="str">
        <f t="shared" si="0"/>
        <v>July</v>
      </c>
      <c r="C27" s="201">
        <f>INDEX(Database!$D$8:$O$52,MATCH($C$20,Database!$C$8:$C$52,0),MATCH(B27,Database!$D$7:$O$7,0))</f>
        <v>2000</v>
      </c>
      <c r="D27" s="193">
        <f>INDEX(Database!$D$8:$O$52,MATCH($D$20,Database!$C$8:$C$52,0),MATCH(B27,Database!$D$7:$O$7,0))</f>
        <v>700</v>
      </c>
      <c r="E27" s="193">
        <f>INDEX(Database!$D$8:$O$52,MATCH($E$20,Database!$C$8:$C$52,0),MATCH(B27,Database!$D$7:$O$7,0))</f>
        <v>450</v>
      </c>
      <c r="F27" s="193">
        <f>INDEX(Database!$D$8:$O$52,MATCH($F$20,Database!$C$8:$C$52,0),MATCH(B27,Database!$D$7:$O$7,0))</f>
        <v>0</v>
      </c>
      <c r="G27" s="193">
        <f>INDEX(Database!$D$8:$O$52,MATCH($G$20,Database!$C$8:$C$52,0),MATCH(B27,Database!$D$7:$O$7,0))</f>
        <v>0</v>
      </c>
      <c r="H27" s="193">
        <f>INDEX(Database!$D$8:$O$52,MATCH($H$20,Database!$C$8:$C$52,0),MATCH(B27,Database!$D$7:$O$7,0))</f>
        <v>0</v>
      </c>
      <c r="I27" s="193">
        <f>INDEX(Database!$D$8:$O$52,MATCH($I$20,Database!$C$8:$C$52,0),MATCH(B27,Database!$D$7:$O$7,0))</f>
        <v>0</v>
      </c>
      <c r="J27" s="193">
        <f>INDEX(Database!$D$8:$O$52,MATCH($J$20,Database!$C$8:$C$52,0),MATCH(B27,Database!$D$7:$O$7,0))</f>
        <v>0</v>
      </c>
      <c r="K27" s="193">
        <f>INDEX(Database!$D$8:$O$52,MATCH($K$20,Database!$C$8:$C$52,0),MATCH(B27,Database!$D$7:$O$7,0))</f>
        <v>0</v>
      </c>
      <c r="L27" s="193">
        <f>INDEX(Database!$D$8:$O$52,MATCH($L$20,Database!$C$8:$C$52,0),MATCH(B27,Database!$D$7:$O$7,0))</f>
        <v>0</v>
      </c>
      <c r="M27" s="193">
        <f>INDEX(Database!$D$8:$O$52,MATCH($M$20,Database!$C$8:$C$52,0),MATCH(B27,Database!$D$7:$O$7,0))</f>
        <v>0</v>
      </c>
      <c r="N27" s="193">
        <f>INDEX(Database!$D$8:$O$52,MATCH($N$20,Database!$C$8:$C$52,0),MATCH(B27,Database!$D$7:$O$7,0))</f>
        <v>0</v>
      </c>
      <c r="O27" s="193">
        <f>INDEX(Database!$D$8:$O$52,MATCH($O$20,Database!$C$8:$C$52,0),MATCH(B27,Database!$D$7:$O$7,0))</f>
        <v>0</v>
      </c>
      <c r="P27" s="193">
        <f>INDEX(Database!$D$8:$O$52,MATCH($P$20,Database!$C$8:$C$52,0),MATCH(B27,Database!$D$7:$O$7,0))</f>
        <v>0</v>
      </c>
      <c r="Q27" s="193">
        <f>INDEX(Database!$D$8:$O$52,MATCH($Q$20,Database!$C$8:$C$52,0),MATCH(B27,Database!$D$7:$O$7,0))</f>
        <v>0</v>
      </c>
      <c r="R27" s="193">
        <f>INDEX(Database!$D$8:$O$52,MATCH($R$20,Database!$C$8:$C$52,0),MATCH(B27,Database!$D$7:$O$7,0))</f>
        <v>0</v>
      </c>
      <c r="S27" s="193">
        <f>INDEX(Database!$D$8:$O$52,MATCH($S$20,Database!$C$8:$C$52,0),MATCH(B27,Database!$D$7:$O$7,0))</f>
        <v>0</v>
      </c>
      <c r="T27" s="194">
        <f>INDEX(Database!$D$8:$O$52,MATCH($T$20,Database!$C$8:$C$52,0),MATCH(B27,Database!$D$7:$O$7,0))</f>
        <v>0</v>
      </c>
      <c r="U27" s="173"/>
      <c r="V27" s="173"/>
      <c r="W27" s="173"/>
    </row>
    <row r="28" spans="2:23" x14ac:dyDescent="0.25">
      <c r="B28" s="195" t="str">
        <f t="shared" si="0"/>
        <v>August</v>
      </c>
      <c r="C28" s="201">
        <f>INDEX(Database!$D$8:$O$52,MATCH($C$20,Database!$C$8:$C$52,0),MATCH(B28,Database!$D$7:$O$7,0))</f>
        <v>2500</v>
      </c>
      <c r="D28" s="193">
        <f>INDEX(Database!$D$8:$O$52,MATCH($D$20,Database!$C$8:$C$52,0),MATCH(B28,Database!$D$7:$O$7,0))</f>
        <v>680</v>
      </c>
      <c r="E28" s="193">
        <f>INDEX(Database!$D$8:$O$52,MATCH($E$20,Database!$C$8:$C$52,0),MATCH(B28,Database!$D$7:$O$7,0))</f>
        <v>460</v>
      </c>
      <c r="F28" s="193">
        <f>INDEX(Database!$D$8:$O$52,MATCH($F$20,Database!$C$8:$C$52,0),MATCH(B28,Database!$D$7:$O$7,0))</f>
        <v>0</v>
      </c>
      <c r="G28" s="193">
        <f>INDEX(Database!$D$8:$O$52,MATCH($G$20,Database!$C$8:$C$52,0),MATCH(B28,Database!$D$7:$O$7,0))</f>
        <v>0</v>
      </c>
      <c r="H28" s="193">
        <f>INDEX(Database!$D$8:$O$52,MATCH($H$20,Database!$C$8:$C$52,0),MATCH(B28,Database!$D$7:$O$7,0))</f>
        <v>0</v>
      </c>
      <c r="I28" s="193">
        <f>INDEX(Database!$D$8:$O$52,MATCH($I$20,Database!$C$8:$C$52,0),MATCH(B28,Database!$D$7:$O$7,0))</f>
        <v>0</v>
      </c>
      <c r="J28" s="193">
        <f>INDEX(Database!$D$8:$O$52,MATCH($J$20,Database!$C$8:$C$52,0),MATCH(B28,Database!$D$7:$O$7,0))</f>
        <v>0</v>
      </c>
      <c r="K28" s="193">
        <f>INDEX(Database!$D$8:$O$52,MATCH($K$20,Database!$C$8:$C$52,0),MATCH(B28,Database!$D$7:$O$7,0))</f>
        <v>0</v>
      </c>
      <c r="L28" s="193">
        <f>INDEX(Database!$D$8:$O$52,MATCH($L$20,Database!$C$8:$C$52,0),MATCH(B28,Database!$D$7:$O$7,0))</f>
        <v>0</v>
      </c>
      <c r="M28" s="193">
        <f>INDEX(Database!$D$8:$O$52,MATCH($M$20,Database!$C$8:$C$52,0),MATCH(B28,Database!$D$7:$O$7,0))</f>
        <v>0</v>
      </c>
      <c r="N28" s="193">
        <f>INDEX(Database!$D$8:$O$52,MATCH($N$20,Database!$C$8:$C$52,0),MATCH(B28,Database!$D$7:$O$7,0))</f>
        <v>0</v>
      </c>
      <c r="O28" s="193">
        <f>INDEX(Database!$D$8:$O$52,MATCH($O$20,Database!$C$8:$C$52,0),MATCH(B28,Database!$D$7:$O$7,0))</f>
        <v>0</v>
      </c>
      <c r="P28" s="193">
        <f>INDEX(Database!$D$8:$O$52,MATCH($P$20,Database!$C$8:$C$52,0),MATCH(B28,Database!$D$7:$O$7,0))</f>
        <v>0</v>
      </c>
      <c r="Q28" s="193">
        <f>INDEX(Database!$D$8:$O$52,MATCH($Q$20,Database!$C$8:$C$52,0),MATCH(B28,Database!$D$7:$O$7,0))</f>
        <v>0</v>
      </c>
      <c r="R28" s="193">
        <f>INDEX(Database!$D$8:$O$52,MATCH($R$20,Database!$C$8:$C$52,0),MATCH(B28,Database!$D$7:$O$7,0))</f>
        <v>0</v>
      </c>
      <c r="S28" s="193">
        <f>INDEX(Database!$D$8:$O$52,MATCH($S$20,Database!$C$8:$C$52,0),MATCH(B28,Database!$D$7:$O$7,0))</f>
        <v>0</v>
      </c>
      <c r="T28" s="194">
        <f>INDEX(Database!$D$8:$O$52,MATCH($T$20,Database!$C$8:$C$52,0),MATCH(B28,Database!$D$7:$O$7,0))</f>
        <v>0</v>
      </c>
      <c r="U28" s="173"/>
      <c r="V28" s="173"/>
      <c r="W28" s="173"/>
    </row>
    <row r="29" spans="2:23" x14ac:dyDescent="0.25">
      <c r="B29" s="195" t="str">
        <f t="shared" si="0"/>
        <v>September</v>
      </c>
      <c r="C29" s="201">
        <f>INDEX(Database!$D$8:$O$52,MATCH($C$20,Database!$C$8:$C$52,0),MATCH(B29,Database!$D$7:$O$7,0))</f>
        <v>3000</v>
      </c>
      <c r="D29" s="193">
        <f>INDEX(Database!$D$8:$O$52,MATCH($D$20,Database!$C$8:$C$52,0),MATCH(B29,Database!$D$7:$O$7,0))</f>
        <v>660</v>
      </c>
      <c r="E29" s="193">
        <f>INDEX(Database!$D$8:$O$52,MATCH($E$20,Database!$C$8:$C$52,0),MATCH(B29,Database!$D$7:$O$7,0))</f>
        <v>470</v>
      </c>
      <c r="F29" s="193">
        <f>INDEX(Database!$D$8:$O$52,MATCH($F$20,Database!$C$8:$C$52,0),MATCH(B29,Database!$D$7:$O$7,0))</f>
        <v>0</v>
      </c>
      <c r="G29" s="193">
        <f>INDEX(Database!$D$8:$O$52,MATCH($G$20,Database!$C$8:$C$52,0),MATCH(B29,Database!$D$7:$O$7,0))</f>
        <v>0</v>
      </c>
      <c r="H29" s="193">
        <f>INDEX(Database!$D$8:$O$52,MATCH($H$20,Database!$C$8:$C$52,0),MATCH(B29,Database!$D$7:$O$7,0))</f>
        <v>0</v>
      </c>
      <c r="I29" s="193">
        <f>INDEX(Database!$D$8:$O$52,MATCH($I$20,Database!$C$8:$C$52,0),MATCH(B29,Database!$D$7:$O$7,0))</f>
        <v>0</v>
      </c>
      <c r="J29" s="193">
        <f>INDEX(Database!$D$8:$O$52,MATCH($J$20,Database!$C$8:$C$52,0),MATCH(B29,Database!$D$7:$O$7,0))</f>
        <v>0</v>
      </c>
      <c r="K29" s="193">
        <f>INDEX(Database!$D$8:$O$52,MATCH($K$20,Database!$C$8:$C$52,0),MATCH(B29,Database!$D$7:$O$7,0))</f>
        <v>0</v>
      </c>
      <c r="L29" s="193">
        <f>INDEX(Database!$D$8:$O$52,MATCH($L$20,Database!$C$8:$C$52,0),MATCH(B29,Database!$D$7:$O$7,0))</f>
        <v>0</v>
      </c>
      <c r="M29" s="193">
        <f>INDEX(Database!$D$8:$O$52,MATCH($M$20,Database!$C$8:$C$52,0),MATCH(B29,Database!$D$7:$O$7,0))</f>
        <v>0</v>
      </c>
      <c r="N29" s="193">
        <f>INDEX(Database!$D$8:$O$52,MATCH($N$20,Database!$C$8:$C$52,0),MATCH(B29,Database!$D$7:$O$7,0))</f>
        <v>0</v>
      </c>
      <c r="O29" s="193">
        <f>INDEX(Database!$D$8:$O$52,MATCH($O$20,Database!$C$8:$C$52,0),MATCH(B29,Database!$D$7:$O$7,0))</f>
        <v>0</v>
      </c>
      <c r="P29" s="193">
        <f>INDEX(Database!$D$8:$O$52,MATCH($P$20,Database!$C$8:$C$52,0),MATCH(B29,Database!$D$7:$O$7,0))</f>
        <v>0</v>
      </c>
      <c r="Q29" s="193">
        <f>INDEX(Database!$D$8:$O$52,MATCH($Q$20,Database!$C$8:$C$52,0),MATCH(B29,Database!$D$7:$O$7,0))</f>
        <v>0</v>
      </c>
      <c r="R29" s="193">
        <f>INDEX(Database!$D$8:$O$52,MATCH($R$20,Database!$C$8:$C$52,0),MATCH(B29,Database!$D$7:$O$7,0))</f>
        <v>0</v>
      </c>
      <c r="S29" s="193">
        <f>INDEX(Database!$D$8:$O$52,MATCH($S$20,Database!$C$8:$C$52,0),MATCH(B29,Database!$D$7:$O$7,0))</f>
        <v>0</v>
      </c>
      <c r="T29" s="194">
        <f>INDEX(Database!$D$8:$O$52,MATCH($T$20,Database!$C$8:$C$52,0),MATCH(B29,Database!$D$7:$O$7,0))</f>
        <v>0</v>
      </c>
      <c r="U29" s="173"/>
      <c r="V29" s="173"/>
      <c r="W29" s="173"/>
    </row>
    <row r="30" spans="2:23" x14ac:dyDescent="0.25">
      <c r="B30" s="195" t="str">
        <f t="shared" si="0"/>
        <v>October</v>
      </c>
      <c r="C30" s="201">
        <f>INDEX(Database!$D$8:$O$52,MATCH($C$20,Database!$C$8:$C$52,0),MATCH(B30,Database!$D$7:$O$7,0))</f>
        <v>2750</v>
      </c>
      <c r="D30" s="193">
        <f>INDEX(Database!$D$8:$O$52,MATCH($D$20,Database!$C$8:$C$52,0),MATCH(B30,Database!$D$7:$O$7,0))</f>
        <v>640</v>
      </c>
      <c r="E30" s="193">
        <f>INDEX(Database!$D$8:$O$52,MATCH($E$20,Database!$C$8:$C$52,0),MATCH(B30,Database!$D$7:$O$7,0))</f>
        <v>480</v>
      </c>
      <c r="F30" s="193">
        <f>INDEX(Database!$D$8:$O$52,MATCH($F$20,Database!$C$8:$C$52,0),MATCH(B30,Database!$D$7:$O$7,0))</f>
        <v>0</v>
      </c>
      <c r="G30" s="193">
        <f>INDEX(Database!$D$8:$O$52,MATCH($G$20,Database!$C$8:$C$52,0),MATCH(B30,Database!$D$7:$O$7,0))</f>
        <v>0</v>
      </c>
      <c r="H30" s="193">
        <f>INDEX(Database!$D$8:$O$52,MATCH($H$20,Database!$C$8:$C$52,0),MATCH(B30,Database!$D$7:$O$7,0))</f>
        <v>0</v>
      </c>
      <c r="I30" s="193">
        <f>INDEX(Database!$D$8:$O$52,MATCH($I$20,Database!$C$8:$C$52,0),MATCH(B30,Database!$D$7:$O$7,0))</f>
        <v>0</v>
      </c>
      <c r="J30" s="193">
        <f>INDEX(Database!$D$8:$O$52,MATCH($J$20,Database!$C$8:$C$52,0),MATCH(B30,Database!$D$7:$O$7,0))</f>
        <v>0</v>
      </c>
      <c r="K30" s="193">
        <f>INDEX(Database!$D$8:$O$52,MATCH($K$20,Database!$C$8:$C$52,0),MATCH(B30,Database!$D$7:$O$7,0))</f>
        <v>0</v>
      </c>
      <c r="L30" s="193">
        <f>INDEX(Database!$D$8:$O$52,MATCH($L$20,Database!$C$8:$C$52,0),MATCH(B30,Database!$D$7:$O$7,0))</f>
        <v>0</v>
      </c>
      <c r="M30" s="193">
        <f>INDEX(Database!$D$8:$O$52,MATCH($M$20,Database!$C$8:$C$52,0),MATCH(B30,Database!$D$7:$O$7,0))</f>
        <v>0</v>
      </c>
      <c r="N30" s="193">
        <f>INDEX(Database!$D$8:$O$52,MATCH($N$20,Database!$C$8:$C$52,0),MATCH(B30,Database!$D$7:$O$7,0))</f>
        <v>0</v>
      </c>
      <c r="O30" s="193">
        <f>INDEX(Database!$D$8:$O$52,MATCH($O$20,Database!$C$8:$C$52,0),MATCH(B30,Database!$D$7:$O$7,0))</f>
        <v>0</v>
      </c>
      <c r="P30" s="193">
        <f>INDEX(Database!$D$8:$O$52,MATCH($P$20,Database!$C$8:$C$52,0),MATCH(B30,Database!$D$7:$O$7,0))</f>
        <v>0</v>
      </c>
      <c r="Q30" s="193">
        <f>INDEX(Database!$D$8:$O$52,MATCH($Q$20,Database!$C$8:$C$52,0),MATCH(B30,Database!$D$7:$O$7,0))</f>
        <v>0</v>
      </c>
      <c r="R30" s="193">
        <f>INDEX(Database!$D$8:$O$52,MATCH($R$20,Database!$C$8:$C$52,0),MATCH(B30,Database!$D$7:$O$7,0))</f>
        <v>0</v>
      </c>
      <c r="S30" s="193">
        <f>INDEX(Database!$D$8:$O$52,MATCH($S$20,Database!$C$8:$C$52,0),MATCH(B30,Database!$D$7:$O$7,0))</f>
        <v>0</v>
      </c>
      <c r="T30" s="194">
        <f>INDEX(Database!$D$8:$O$52,MATCH($T$20,Database!$C$8:$C$52,0),MATCH(B30,Database!$D$7:$O$7,0))</f>
        <v>0</v>
      </c>
      <c r="U30" s="173"/>
      <c r="V30" s="173"/>
      <c r="W30" s="173"/>
    </row>
    <row r="31" spans="2:23" x14ac:dyDescent="0.25">
      <c r="B31" s="195" t="str">
        <f t="shared" si="0"/>
        <v>November</v>
      </c>
      <c r="C31" s="201">
        <f>INDEX(Database!$D$8:$O$52,MATCH($C$20,Database!$C$8:$C$52,0),MATCH(B31,Database!$D$7:$O$7,0))</f>
        <v>2500</v>
      </c>
      <c r="D31" s="193">
        <f>INDEX(Database!$D$8:$O$52,MATCH($D$20,Database!$C$8:$C$52,0),MATCH(B31,Database!$D$7:$O$7,0))</f>
        <v>620</v>
      </c>
      <c r="E31" s="193">
        <f>INDEX(Database!$D$8:$O$52,MATCH($E$20,Database!$C$8:$C$52,0),MATCH(B31,Database!$D$7:$O$7,0))</f>
        <v>490</v>
      </c>
      <c r="F31" s="193">
        <f>INDEX(Database!$D$8:$O$52,MATCH($F$20,Database!$C$8:$C$52,0),MATCH(B31,Database!$D$7:$O$7,0))</f>
        <v>0</v>
      </c>
      <c r="G31" s="193">
        <f>INDEX(Database!$D$8:$O$52,MATCH($G$20,Database!$C$8:$C$52,0),MATCH(B31,Database!$D$7:$O$7,0))</f>
        <v>0</v>
      </c>
      <c r="H31" s="193">
        <f>INDEX(Database!$D$8:$O$52,MATCH($H$20,Database!$C$8:$C$52,0),MATCH(B31,Database!$D$7:$O$7,0))</f>
        <v>0</v>
      </c>
      <c r="I31" s="193">
        <f>INDEX(Database!$D$8:$O$52,MATCH($I$20,Database!$C$8:$C$52,0),MATCH(B31,Database!$D$7:$O$7,0))</f>
        <v>0</v>
      </c>
      <c r="J31" s="193">
        <f>INDEX(Database!$D$8:$O$52,MATCH($J$20,Database!$C$8:$C$52,0),MATCH(B31,Database!$D$7:$O$7,0))</f>
        <v>0</v>
      </c>
      <c r="K31" s="193">
        <f>INDEX(Database!$D$8:$O$52,MATCH($K$20,Database!$C$8:$C$52,0),MATCH(B31,Database!$D$7:$O$7,0))</f>
        <v>0</v>
      </c>
      <c r="L31" s="193">
        <f>INDEX(Database!$D$8:$O$52,MATCH($L$20,Database!$C$8:$C$52,0),MATCH(B31,Database!$D$7:$O$7,0))</f>
        <v>0</v>
      </c>
      <c r="M31" s="193">
        <f>INDEX(Database!$D$8:$O$52,MATCH($M$20,Database!$C$8:$C$52,0),MATCH(B31,Database!$D$7:$O$7,0))</f>
        <v>0</v>
      </c>
      <c r="N31" s="193">
        <f>INDEX(Database!$D$8:$O$52,MATCH($N$20,Database!$C$8:$C$52,0),MATCH(B31,Database!$D$7:$O$7,0))</f>
        <v>0</v>
      </c>
      <c r="O31" s="193">
        <f>INDEX(Database!$D$8:$O$52,MATCH($O$20,Database!$C$8:$C$52,0),MATCH(B31,Database!$D$7:$O$7,0))</f>
        <v>0</v>
      </c>
      <c r="P31" s="193">
        <f>INDEX(Database!$D$8:$O$52,MATCH($P$20,Database!$C$8:$C$52,0),MATCH(B31,Database!$D$7:$O$7,0))</f>
        <v>0</v>
      </c>
      <c r="Q31" s="193">
        <f>INDEX(Database!$D$8:$O$52,MATCH($Q$20,Database!$C$8:$C$52,0),MATCH(B31,Database!$D$7:$O$7,0))</f>
        <v>0</v>
      </c>
      <c r="R31" s="193">
        <f>INDEX(Database!$D$8:$O$52,MATCH($R$20,Database!$C$8:$C$52,0),MATCH(B31,Database!$D$7:$O$7,0))</f>
        <v>0</v>
      </c>
      <c r="S31" s="193">
        <f>INDEX(Database!$D$8:$O$52,MATCH($S$20,Database!$C$8:$C$52,0),MATCH(B31,Database!$D$7:$O$7,0))</f>
        <v>0</v>
      </c>
      <c r="T31" s="194">
        <f>INDEX(Database!$D$8:$O$52,MATCH($T$20,Database!$C$8:$C$52,0),MATCH(B31,Database!$D$7:$O$7,0))</f>
        <v>0</v>
      </c>
      <c r="U31" s="173"/>
      <c r="V31" s="173"/>
      <c r="W31" s="173"/>
    </row>
    <row r="32" spans="2:23" x14ac:dyDescent="0.25">
      <c r="B32" s="196" t="str">
        <f t="shared" si="0"/>
        <v>December</v>
      </c>
      <c r="C32" s="197">
        <f>INDEX(Database!$D$8:$O$52,MATCH($C$20,Database!$C$8:$C$52,0),MATCH(B32,Database!$D$7:$O$7,0))</f>
        <v>0</v>
      </c>
      <c r="D32" s="198">
        <f>INDEX(Database!$D$8:$O$52,MATCH($D$20,Database!$C$8:$C$52,0),MATCH(B32,Database!$D$7:$O$7,0))</f>
        <v>0</v>
      </c>
      <c r="E32" s="198">
        <f>INDEX(Database!$D$8:$O$52,MATCH($E$20,Database!$C$8:$C$52,0),MATCH(B32,Database!$D$7:$O$7,0))</f>
        <v>0</v>
      </c>
      <c r="F32" s="198">
        <f>INDEX(Database!$D$8:$O$52,MATCH($F$20,Database!$C$8:$C$52,0),MATCH(B32,Database!$D$7:$O$7,0))</f>
        <v>0</v>
      </c>
      <c r="G32" s="198">
        <f>INDEX(Database!$D$8:$O$52,MATCH($G$20,Database!$C$8:$C$52,0),MATCH(B32,Database!$D$7:$O$7,0))</f>
        <v>0</v>
      </c>
      <c r="H32" s="198">
        <f>INDEX(Database!$D$8:$O$52,MATCH($H$20,Database!$C$8:$C$52,0),MATCH(B32,Database!$D$7:$O$7,0))</f>
        <v>0</v>
      </c>
      <c r="I32" s="198">
        <f>INDEX(Database!$D$8:$O$52,MATCH($I$20,Database!$C$8:$C$52,0),MATCH(B32,Database!$D$7:$O$7,0))</f>
        <v>0</v>
      </c>
      <c r="J32" s="198">
        <f>INDEX(Database!$D$8:$O$52,MATCH($J$20,Database!$C$8:$C$52,0),MATCH(B32,Database!$D$7:$O$7,0))</f>
        <v>0</v>
      </c>
      <c r="K32" s="198">
        <f>INDEX(Database!$D$8:$O$52,MATCH($K$20,Database!$C$8:$C$52,0),MATCH(B32,Database!$D$7:$O$7,0))</f>
        <v>0</v>
      </c>
      <c r="L32" s="198">
        <f>INDEX(Database!$D$8:$O$52,MATCH($L$20,Database!$C$8:$C$52,0),MATCH(B32,Database!$D$7:$O$7,0))</f>
        <v>0</v>
      </c>
      <c r="M32" s="198">
        <f>INDEX(Database!$D$8:$O$52,MATCH($M$20,Database!$C$8:$C$52,0),MATCH(B32,Database!$D$7:$O$7,0))</f>
        <v>0</v>
      </c>
      <c r="N32" s="198">
        <f>INDEX(Database!$D$8:$O$52,MATCH($N$20,Database!$C$8:$C$52,0),MATCH(B32,Database!$D$7:$O$7,0))</f>
        <v>0</v>
      </c>
      <c r="O32" s="198">
        <f>INDEX(Database!$D$8:$O$52,MATCH($O$20,Database!$C$8:$C$52,0),MATCH(B32,Database!$D$7:$O$7,0))</f>
        <v>0</v>
      </c>
      <c r="P32" s="198">
        <f>INDEX(Database!$D$8:$O$52,MATCH($P$20,Database!$C$8:$C$52,0),MATCH(B32,Database!$D$7:$O$7,0))</f>
        <v>0</v>
      </c>
      <c r="Q32" s="198">
        <f>INDEX(Database!$D$8:$O$52,MATCH($Q$20,Database!$C$8:$C$52,0),MATCH(B32,Database!$D$7:$O$7,0))</f>
        <v>0</v>
      </c>
      <c r="R32" s="198">
        <f>INDEX(Database!$D$8:$O$52,MATCH($R$20,Database!$C$8:$C$52,0),MATCH(B32,Database!$D$7:$O$7,0))</f>
        <v>0</v>
      </c>
      <c r="S32" s="198">
        <f>INDEX(Database!$D$8:$O$52,MATCH($S$20,Database!$C$8:$C$52,0),MATCH(B32,Database!$D$7:$O$7,0))</f>
        <v>0</v>
      </c>
      <c r="T32" s="199">
        <f>INDEX(Database!$D$8:$O$52,MATCH($T$20,Database!$C$8:$C$52,0),MATCH(B32,Database!$D$7:$O$7,0))</f>
        <v>0</v>
      </c>
      <c r="U32" s="173"/>
      <c r="V32" s="173"/>
      <c r="W32" s="173"/>
    </row>
    <row r="33" spans="2:23" x14ac:dyDescent="0.25">
      <c r="B33" s="173"/>
      <c r="C33" s="202"/>
      <c r="D33" s="202"/>
      <c r="E33" s="202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</row>
    <row r="34" spans="2:23" x14ac:dyDescent="0.25">
      <c r="B34" s="173"/>
      <c r="C34" s="189" t="str">
        <f>""&amp;INDEX(Database!$C$37:$C$39,COLUMN(C34)-COLUMN($B$34),1)</f>
        <v>Soft&amp;Hardware Equipments</v>
      </c>
      <c r="D34" s="190" t="str">
        <f>""&amp;INDEX(Database!$C$37:$C$39,COLUMN(D34)-COLUMN($B$34),1)</f>
        <v>Gifts and Rewards Given</v>
      </c>
      <c r="E34" s="191" t="str">
        <f>""&amp;INDEX(Database!$C$37:$C$39,COLUMN(E34)-COLUMN($B$34),1)</f>
        <v>Other</v>
      </c>
      <c r="F34" s="173"/>
      <c r="G34" s="20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</row>
    <row r="35" spans="2:23" x14ac:dyDescent="0.25">
      <c r="B35" s="192" t="str">
        <f>B7</f>
        <v>January</v>
      </c>
      <c r="C35" s="201">
        <f>INDEX(Database!$D$8:$O$52,MATCH($C$34,Database!$C$8:$C$52,0),MATCH(B35,Database!$D$7:$O$7,0))</f>
        <v>250</v>
      </c>
      <c r="D35" s="193">
        <f>INDEX(Database!$D$8:$O$52,MATCH($D$34,Database!$C$8:$C$52,0),MATCH(B35,Database!$D$7:$O$7,0))</f>
        <v>150</v>
      </c>
      <c r="E35" s="194">
        <f>INDEX(Database!$D$8:$O$52,MATCH($E$34,Database!$C$8:$C$52,0),MATCH(B35,Database!$D$7:$O$7,0))</f>
        <v>0</v>
      </c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</row>
    <row r="36" spans="2:23" x14ac:dyDescent="0.25">
      <c r="B36" s="195" t="str">
        <f t="shared" ref="B36:B46" si="1">B8</f>
        <v>February</v>
      </c>
      <c r="C36" s="201">
        <f>INDEX(Database!$D$8:$O$52,MATCH($C$34,Database!$C$8:$C$52,0),MATCH(B36,Database!$D$7:$O$7,0))</f>
        <v>250</v>
      </c>
      <c r="D36" s="193">
        <f>INDEX(Database!$D$8:$O$52,MATCH($D$34,Database!$C$8:$C$52,0),MATCH(B36,Database!$D$7:$O$7,0))</f>
        <v>200</v>
      </c>
      <c r="E36" s="194">
        <f>INDEX(Database!$D$8:$O$52,MATCH($E$34,Database!$C$8:$C$52,0),MATCH(B36,Database!$D$7:$O$7,0))</f>
        <v>0</v>
      </c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</row>
    <row r="37" spans="2:23" x14ac:dyDescent="0.25">
      <c r="B37" s="195" t="str">
        <f t="shared" si="1"/>
        <v>March</v>
      </c>
      <c r="C37" s="201">
        <f>INDEX(Database!$D$8:$O$52,MATCH($C$34,Database!$C$8:$C$52,0),MATCH(B37,Database!$D$7:$O$7,0))</f>
        <v>350</v>
      </c>
      <c r="D37" s="193">
        <f>INDEX(Database!$D$8:$O$52,MATCH($D$34,Database!$C$8:$C$52,0),MATCH(B37,Database!$D$7:$O$7,0))</f>
        <v>350</v>
      </c>
      <c r="E37" s="194">
        <f>INDEX(Database!$D$8:$O$52,MATCH($E$34,Database!$C$8:$C$52,0),MATCH(B37,Database!$D$7:$O$7,0))</f>
        <v>0</v>
      </c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</row>
    <row r="38" spans="2:23" x14ac:dyDescent="0.25">
      <c r="B38" s="195" t="str">
        <f t="shared" si="1"/>
        <v>April</v>
      </c>
      <c r="C38" s="201">
        <f>INDEX(Database!$D$8:$O$52,MATCH($C$34,Database!$C$8:$C$52,0),MATCH(B38,Database!$D$7:$O$7,0))</f>
        <v>450</v>
      </c>
      <c r="D38" s="193">
        <f>INDEX(Database!$D$8:$O$52,MATCH($D$34,Database!$C$8:$C$52,0),MATCH(B38,Database!$D$7:$O$7,0))</f>
        <v>500</v>
      </c>
      <c r="E38" s="194">
        <f>INDEX(Database!$D$8:$O$52,MATCH($E$34,Database!$C$8:$C$52,0),MATCH(B38,Database!$D$7:$O$7,0))</f>
        <v>0</v>
      </c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</row>
    <row r="39" spans="2:23" x14ac:dyDescent="0.25">
      <c r="B39" s="195" t="str">
        <f t="shared" si="1"/>
        <v>May</v>
      </c>
      <c r="C39" s="201">
        <f>INDEX(Database!$D$8:$O$52,MATCH($C$34,Database!$C$8:$C$52,0),MATCH(B39,Database!$D$7:$O$7,0))</f>
        <v>400</v>
      </c>
      <c r="D39" s="193">
        <f>INDEX(Database!$D$8:$O$52,MATCH($D$34,Database!$C$8:$C$52,0),MATCH(B39,Database!$D$7:$O$7,0))</f>
        <v>150</v>
      </c>
      <c r="E39" s="194">
        <f>INDEX(Database!$D$8:$O$52,MATCH($E$34,Database!$C$8:$C$52,0),MATCH(B39,Database!$D$7:$O$7,0))</f>
        <v>0</v>
      </c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</row>
    <row r="40" spans="2:23" x14ac:dyDescent="0.25">
      <c r="B40" s="195" t="str">
        <f t="shared" si="1"/>
        <v>June</v>
      </c>
      <c r="C40" s="201">
        <f>INDEX(Database!$D$8:$O$52,MATCH($C$34,Database!$C$8:$C$52,0),MATCH(B40,Database!$D$7:$O$7,0))</f>
        <v>400</v>
      </c>
      <c r="D40" s="193">
        <f>INDEX(Database!$D$8:$O$52,MATCH($D$34,Database!$C$8:$C$52,0),MATCH(B40,Database!$D$7:$O$7,0))</f>
        <v>150</v>
      </c>
      <c r="E40" s="194">
        <f>INDEX(Database!$D$8:$O$52,MATCH($E$34,Database!$C$8:$C$52,0),MATCH(B40,Database!$D$7:$O$7,0))</f>
        <v>0</v>
      </c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</row>
    <row r="41" spans="2:23" x14ac:dyDescent="0.25">
      <c r="B41" s="195" t="str">
        <f t="shared" si="1"/>
        <v>July</v>
      </c>
      <c r="C41" s="201">
        <f>INDEX(Database!$D$8:$O$52,MATCH($C$34,Database!$C$8:$C$52,0),MATCH(B41,Database!$D$7:$O$7,0))</f>
        <v>425</v>
      </c>
      <c r="D41" s="193">
        <f>INDEX(Database!$D$8:$O$52,MATCH($D$34,Database!$C$8:$C$52,0),MATCH(B41,Database!$D$7:$O$7,0))</f>
        <v>0</v>
      </c>
      <c r="E41" s="194">
        <f>INDEX(Database!$D$8:$O$52,MATCH($E$34,Database!$C$8:$C$52,0),MATCH(B41,Database!$D$7:$O$7,0))</f>
        <v>0</v>
      </c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</row>
    <row r="42" spans="2:23" x14ac:dyDescent="0.25">
      <c r="B42" s="195" t="str">
        <f t="shared" si="1"/>
        <v>August</v>
      </c>
      <c r="C42" s="201">
        <f>INDEX(Database!$D$8:$O$52,MATCH($C$34,Database!$C$8:$C$52,0),MATCH(B42,Database!$D$7:$O$7,0))</f>
        <v>435</v>
      </c>
      <c r="D42" s="193">
        <f>INDEX(Database!$D$8:$O$52,MATCH($D$34,Database!$C$8:$C$52,0),MATCH(B42,Database!$D$7:$O$7,0))</f>
        <v>0</v>
      </c>
      <c r="E42" s="194">
        <f>INDEX(Database!$D$8:$O$52,MATCH($E$34,Database!$C$8:$C$52,0),MATCH(B42,Database!$D$7:$O$7,0))</f>
        <v>0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</row>
    <row r="43" spans="2:23" x14ac:dyDescent="0.25">
      <c r="B43" s="195" t="str">
        <f t="shared" si="1"/>
        <v>September</v>
      </c>
      <c r="C43" s="201">
        <f>INDEX(Database!$D$8:$O$52,MATCH($C$34,Database!$C$8:$C$52,0),MATCH(B43,Database!$D$7:$O$7,0))</f>
        <v>445</v>
      </c>
      <c r="D43" s="193">
        <f>INDEX(Database!$D$8:$O$52,MATCH($D$34,Database!$C$8:$C$52,0),MATCH(B43,Database!$D$7:$O$7,0))</f>
        <v>0</v>
      </c>
      <c r="E43" s="194">
        <f>INDEX(Database!$D$8:$O$52,MATCH($E$34,Database!$C$8:$C$52,0),MATCH(B43,Database!$D$7:$O$7,0))</f>
        <v>0</v>
      </c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</row>
    <row r="44" spans="2:23" x14ac:dyDescent="0.25">
      <c r="B44" s="195" t="str">
        <f t="shared" si="1"/>
        <v>October</v>
      </c>
      <c r="C44" s="201">
        <f>INDEX(Database!$D$8:$O$52,MATCH($C$34,Database!$C$8:$C$52,0),MATCH(B44,Database!$D$7:$O$7,0))</f>
        <v>455</v>
      </c>
      <c r="D44" s="193">
        <f>INDEX(Database!$D$8:$O$52,MATCH($D$34,Database!$C$8:$C$52,0),MATCH(B44,Database!$D$7:$O$7,0))</f>
        <v>0</v>
      </c>
      <c r="E44" s="194">
        <f>INDEX(Database!$D$8:$O$52,MATCH($E$34,Database!$C$8:$C$52,0),MATCH(B44,Database!$D$7:$O$7,0))</f>
        <v>0</v>
      </c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</row>
    <row r="45" spans="2:23" x14ac:dyDescent="0.25">
      <c r="B45" s="195" t="str">
        <f t="shared" si="1"/>
        <v>November</v>
      </c>
      <c r="C45" s="201">
        <f>INDEX(Database!$D$8:$O$52,MATCH($C$34,Database!$C$8:$C$52,0),MATCH(B45,Database!$D$7:$O$7,0))</f>
        <v>465</v>
      </c>
      <c r="D45" s="193">
        <f>INDEX(Database!$D$8:$O$52,MATCH($D$34,Database!$C$8:$C$52,0),MATCH(B45,Database!$D$7:$O$7,0))</f>
        <v>0</v>
      </c>
      <c r="E45" s="194">
        <f>INDEX(Database!$D$8:$O$52,MATCH($E$34,Database!$C$8:$C$52,0),MATCH(B45,Database!$D$7:$O$7,0))</f>
        <v>0</v>
      </c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</row>
    <row r="46" spans="2:23" x14ac:dyDescent="0.25">
      <c r="B46" s="196" t="str">
        <f t="shared" si="1"/>
        <v>December</v>
      </c>
      <c r="C46" s="197">
        <f>INDEX(Database!$D$8:$O$52,MATCH($C$34,Database!$C$8:$C$52,0),MATCH(B46,Database!$D$7:$O$7,0))</f>
        <v>0</v>
      </c>
      <c r="D46" s="198">
        <f>INDEX(Database!$D$8:$O$52,MATCH($D$34,Database!$C$8:$C$52,0),MATCH(B46,Database!$D$7:$O$7,0))</f>
        <v>0</v>
      </c>
      <c r="E46" s="199">
        <f>INDEX(Database!$D$8:$O$52,MATCH($E$34,Database!$C$8:$C$52,0),MATCH(B46,Database!$D$7:$O$7,0))</f>
        <v>0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</row>
  </sheetData>
  <sheetProtection algorithmName="SHA-512" hashValue="q3UDuL9uBEsVlOlW33U0blAvDaInxRnGtwjeraYZkym8+cWegj/B4iTFqE+IMEc12c5ydXnxJuQFyHzW7wtTvQ==" saltValue="Zt+PZ/rQSKGvgmDQ+6EZ6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Database</vt:lpstr>
      <vt:lpstr>Calc</vt:lpstr>
      <vt:lpstr>ToU</vt:lpstr>
      <vt:lpstr>Dashboard!Print_Area</vt:lpstr>
      <vt:lpstr>Database!Print_Area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2022-01-21T07:24:48Z</cp:lastPrinted>
  <dcterms:created xsi:type="dcterms:W3CDTF">2018-11-13T14:01:04Z</dcterms:created>
  <dcterms:modified xsi:type="dcterms:W3CDTF">2022-02-01T06:21:36Z</dcterms:modified>
  <dc:title>Profit and Loss Statement Excel V14 Template</dc:title>
  <dc:subject>Profit and Loss Statement Excel V14</dc:subject>
  <dc:description>Profit and Loss Statement Excel V14 template by Master Productivity Kit — masterproductivitykit.com</dc:description>
  <cp:keywords>Master Productivity Kit, Excel template, Google Sheets template</cp:keywords>
  <cp:category>Business Template</cp:category>
</cp:coreProperties>
</file>