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257 - NPV &amp; IRR Template (V5)\"/>
    </mc:Choice>
  </mc:AlternateContent>
  <xr:revisionPtr revIDLastSave="0" documentId="13_ncr:1_{A511CE7E-AC05-48E8-A87A-C2180EDC3BE9}" xr6:coauthVersionLast="47" xr6:coauthVersionMax="47" xr10:uidLastSave="{00000000-0000-0000-0000-000000000000}"/>
  <bookViews>
    <workbookView showSheetTabs="0" xWindow="-120" yWindow="-120" windowWidth="29040" windowHeight="15720" xr2:uid="{29773525-BE72-4FAC-8F67-841848C1F4A2}"/>
  </bookViews>
  <sheets>
    <sheet name="Dashboard" sheetId="4" r:id="rId1"/>
    <sheet name="Database" sheetId="7" r:id="rId2"/>
    <sheet name="Calculations" sheetId="5" state="hidden" r:id="rId3"/>
  </sheets>
  <definedNames>
    <definedName name="ChartX">IFERROR(OFFSET(Dashboard!$E$23,0,0,1,COUNT(Dashboard!$E$23:$AM$23)),1)</definedName>
    <definedName name="ChartY">IFERROR(OFFSET(Dashboard!$E$22,0,0,1,COUNT(Dashboard!$E$23:$AM$23)),1)</definedName>
    <definedName name="period">Dashboard!$D$9</definedName>
    <definedName name="_xlnm.Print_Area" localSheetId="0">Dashboard!$B$2:$AO$32</definedName>
    <definedName name="_xlnm.Print_Area" localSheetId="1">Database!$B$2:$AL$112</definedName>
    <definedName name="rate">Dashboard!$D$10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4" l="1"/>
  <c r="D19" i="4"/>
  <c r="D18" i="4"/>
  <c r="D17" i="4"/>
  <c r="E29" i="4"/>
  <c r="E28" i="4"/>
  <c r="E27" i="4"/>
  <c r="E26" i="4"/>
  <c r="E25" i="4"/>
  <c r="E24" i="4"/>
  <c r="N60" i="7"/>
  <c r="M60" i="7"/>
  <c r="L60" i="7"/>
  <c r="K60" i="7"/>
  <c r="J60" i="7"/>
  <c r="I60" i="7"/>
  <c r="H60" i="7"/>
  <c r="G60" i="7"/>
  <c r="F60" i="7"/>
  <c r="E60" i="7"/>
  <c r="D60" i="7"/>
  <c r="C60" i="7"/>
  <c r="P24" i="4"/>
  <c r="O24" i="4"/>
  <c r="N24" i="4"/>
  <c r="M24" i="4"/>
  <c r="L24" i="4"/>
  <c r="K24" i="4"/>
  <c r="J24" i="4"/>
  <c r="I24" i="4"/>
  <c r="H24" i="4"/>
  <c r="G24" i="4"/>
  <c r="F24" i="4"/>
  <c r="B12" i="5"/>
  <c r="B13" i="5"/>
  <c r="C5" i="7" s="1"/>
  <c r="N107" i="7"/>
  <c r="M107" i="7"/>
  <c r="L107" i="7"/>
  <c r="K107" i="7"/>
  <c r="J107" i="7"/>
  <c r="I107" i="7"/>
  <c r="H107" i="7"/>
  <c r="G107" i="7"/>
  <c r="F107" i="7"/>
  <c r="E107" i="7"/>
  <c r="D107" i="7"/>
  <c r="C107" i="7"/>
  <c r="N79" i="7"/>
  <c r="M79" i="7"/>
  <c r="L79" i="7"/>
  <c r="K79" i="7"/>
  <c r="J79" i="7"/>
  <c r="I79" i="7"/>
  <c r="H79" i="7"/>
  <c r="G79" i="7"/>
  <c r="F79" i="7"/>
  <c r="E79" i="7"/>
  <c r="D79" i="7"/>
  <c r="C79" i="7"/>
  <c r="N22" i="7"/>
  <c r="M22" i="7"/>
  <c r="L22" i="7"/>
  <c r="K22" i="7"/>
  <c r="J22" i="7"/>
  <c r="I22" i="7"/>
  <c r="H22" i="7"/>
  <c r="G22" i="7"/>
  <c r="F22" i="7"/>
  <c r="E22" i="7"/>
  <c r="D22" i="7"/>
  <c r="C22" i="7"/>
  <c r="C8" i="7"/>
  <c r="N8" i="7"/>
  <c r="P25" i="4" s="1"/>
  <c r="M8" i="7"/>
  <c r="M6" i="5" s="1"/>
  <c r="L8" i="7"/>
  <c r="L6" i="5" s="1"/>
  <c r="K8" i="7"/>
  <c r="M25" i="4" s="1"/>
  <c r="J8" i="7"/>
  <c r="L25" i="4" s="1"/>
  <c r="I8" i="7"/>
  <c r="K25" i="4" s="1"/>
  <c r="H8" i="7"/>
  <c r="J25" i="4" s="1"/>
  <c r="G8" i="7"/>
  <c r="I25" i="4" s="1"/>
  <c r="F8" i="7"/>
  <c r="H25" i="4" s="1"/>
  <c r="E8" i="7"/>
  <c r="E6" i="5" s="1"/>
  <c r="D8" i="7"/>
  <c r="D6" i="5" s="1"/>
  <c r="N12" i="5"/>
  <c r="M12" i="5"/>
  <c r="L12" i="5"/>
  <c r="K12" i="5"/>
  <c r="J12" i="5"/>
  <c r="I12" i="5"/>
  <c r="H12" i="5"/>
  <c r="G12" i="5"/>
  <c r="F12" i="5"/>
  <c r="E12" i="5"/>
  <c r="D12" i="5"/>
  <c r="N6" i="5"/>
  <c r="H6" i="5"/>
  <c r="G6" i="5"/>
  <c r="F6" i="5"/>
  <c r="I23" i="7" l="1"/>
  <c r="K26" i="4" s="1"/>
  <c r="J23" i="7"/>
  <c r="L26" i="4" s="1"/>
  <c r="K23" i="7"/>
  <c r="M26" i="4" s="1"/>
  <c r="J6" i="5"/>
  <c r="K6" i="5"/>
  <c r="I6" i="5"/>
  <c r="D23" i="7"/>
  <c r="F26" i="4" s="1"/>
  <c r="L23" i="7"/>
  <c r="N26" i="4" s="1"/>
  <c r="F25" i="4"/>
  <c r="N25" i="4"/>
  <c r="E23" i="7"/>
  <c r="G26" i="4" s="1"/>
  <c r="G25" i="4"/>
  <c r="O25" i="4"/>
  <c r="M23" i="7"/>
  <c r="O26" i="4" s="1"/>
  <c r="C23" i="7"/>
  <c r="F23" i="7"/>
  <c r="H26" i="4" s="1"/>
  <c r="N23" i="7"/>
  <c r="P26" i="4" s="1"/>
  <c r="H23" i="7"/>
  <c r="J26" i="4" s="1"/>
  <c r="G23" i="7"/>
  <c r="I26" i="4" s="1"/>
  <c r="J80" i="7"/>
  <c r="L27" i="4" s="1"/>
  <c r="H80" i="7"/>
  <c r="I80" i="7"/>
  <c r="F80" i="7"/>
  <c r="G80" i="7"/>
  <c r="K80" i="7"/>
  <c r="D80" i="7"/>
  <c r="F27" i="4" s="1"/>
  <c r="L80" i="7"/>
  <c r="N27" i="4" s="1"/>
  <c r="C80" i="7"/>
  <c r="E80" i="7"/>
  <c r="M80" i="7"/>
  <c r="O27" i="4" s="1"/>
  <c r="N80" i="7"/>
  <c r="P27" i="4" s="1"/>
  <c r="J82" i="7" l="1"/>
  <c r="J109" i="7" s="1"/>
  <c r="J112" i="7" s="1"/>
  <c r="L29" i="4" s="1"/>
  <c r="H82" i="7"/>
  <c r="J27" i="4"/>
  <c r="M82" i="7"/>
  <c r="E82" i="7"/>
  <c r="G27" i="4"/>
  <c r="K82" i="7"/>
  <c r="M27" i="4"/>
  <c r="G82" i="7"/>
  <c r="I27" i="4"/>
  <c r="F82" i="7"/>
  <c r="H27" i="4"/>
  <c r="L82" i="7"/>
  <c r="D82" i="7"/>
  <c r="C82" i="7"/>
  <c r="I82" i="7"/>
  <c r="K27" i="4"/>
  <c r="N82" i="7"/>
  <c r="C13" i="5"/>
  <c r="D5" i="7" l="1"/>
  <c r="L28" i="4"/>
  <c r="I109" i="7"/>
  <c r="I112" i="7" s="1"/>
  <c r="K29" i="4" s="1"/>
  <c r="K28" i="4"/>
  <c r="D109" i="7"/>
  <c r="D112" i="7" s="1"/>
  <c r="F29" i="4" s="1"/>
  <c r="F28" i="4"/>
  <c r="H109" i="7"/>
  <c r="H112" i="7" s="1"/>
  <c r="J29" i="4" s="1"/>
  <c r="J28" i="4"/>
  <c r="L109" i="7"/>
  <c r="L112" i="7" s="1"/>
  <c r="N29" i="4" s="1"/>
  <c r="N28" i="4"/>
  <c r="M109" i="7"/>
  <c r="M112" i="7" s="1"/>
  <c r="O29" i="4" s="1"/>
  <c r="O28" i="4"/>
  <c r="G109" i="7"/>
  <c r="G112" i="7" s="1"/>
  <c r="I29" i="4" s="1"/>
  <c r="I28" i="4"/>
  <c r="K109" i="7"/>
  <c r="K112" i="7" s="1"/>
  <c r="M29" i="4" s="1"/>
  <c r="M28" i="4"/>
  <c r="N109" i="7"/>
  <c r="N112" i="7" s="1"/>
  <c r="P29" i="4" s="1"/>
  <c r="P28" i="4"/>
  <c r="F109" i="7"/>
  <c r="F112" i="7" s="1"/>
  <c r="H29" i="4" s="1"/>
  <c r="H28" i="4"/>
  <c r="E109" i="7"/>
  <c r="E112" i="7" s="1"/>
  <c r="G29" i="4" s="1"/>
  <c r="G28" i="4"/>
  <c r="D13" i="5"/>
  <c r="E5" i="7" s="1"/>
  <c r="E13" i="5" l="1"/>
  <c r="F5" i="7" s="1"/>
  <c r="F13" i="5" l="1"/>
  <c r="G5" i="7" s="1"/>
  <c r="C12" i="5"/>
  <c r="C16" i="4"/>
  <c r="B11" i="5"/>
  <c r="G13" i="5" l="1"/>
  <c r="H5" i="7" s="1"/>
  <c r="C23" i="4"/>
  <c r="H13" i="5" l="1"/>
  <c r="I5" i="7" s="1"/>
  <c r="D8" i="5"/>
  <c r="H8" i="5"/>
  <c r="E8" i="5"/>
  <c r="K8" i="5"/>
  <c r="N8" i="5"/>
  <c r="M8" i="5"/>
  <c r="F8" i="5"/>
  <c r="J8" i="5"/>
  <c r="I8" i="5"/>
  <c r="G8" i="5"/>
  <c r="L8" i="5"/>
  <c r="C109" i="7"/>
  <c r="C112" i="7" s="1"/>
  <c r="C6" i="5"/>
  <c r="I13" i="5" l="1"/>
  <c r="J7" i="5"/>
  <c r="J5" i="5"/>
  <c r="K7" i="5"/>
  <c r="K5" i="5"/>
  <c r="L7" i="5"/>
  <c r="L5" i="5"/>
  <c r="F5" i="5"/>
  <c r="F7" i="5"/>
  <c r="E7" i="5"/>
  <c r="E5" i="5"/>
  <c r="G5" i="5"/>
  <c r="G7" i="5"/>
  <c r="M7" i="5"/>
  <c r="M5" i="5"/>
  <c r="H5" i="5"/>
  <c r="H7" i="5"/>
  <c r="I5" i="5"/>
  <c r="I7" i="5"/>
  <c r="N5" i="5"/>
  <c r="N7" i="5"/>
  <c r="D7" i="5"/>
  <c r="D5" i="5"/>
  <c r="J5" i="7" l="1"/>
  <c r="J13" i="5"/>
  <c r="K5" i="7" s="1"/>
  <c r="C8" i="5"/>
  <c r="K13" i="5" l="1"/>
  <c r="L5" i="7" s="1"/>
  <c r="C7" i="5"/>
  <c r="C5" i="5"/>
  <c r="L13" i="5" l="1"/>
  <c r="M5" i="7" s="1"/>
  <c r="M13" i="5" l="1"/>
  <c r="N5" i="7" s="1"/>
  <c r="N13" i="5" l="1"/>
  <c r="D13" i="4" l="1"/>
  <c r="D14" i="4"/>
</calcChain>
</file>

<file path=xl/sharedStrings.xml><?xml version="1.0" encoding="utf-8"?>
<sst xmlns="http://schemas.openxmlformats.org/spreadsheetml/2006/main" count="82" uniqueCount="74">
  <si>
    <t>DATABASE</t>
  </si>
  <si>
    <t>INCOME DETAILS</t>
  </si>
  <si>
    <t>Total Sales Revenue</t>
  </si>
  <si>
    <t>Total Cost of Sales</t>
  </si>
  <si>
    <t>Gross Profit</t>
  </si>
  <si>
    <t>Interest Income</t>
  </si>
  <si>
    <t>Rental Income</t>
  </si>
  <si>
    <t>Other Income</t>
  </si>
  <si>
    <t>Total Non-Operational Income</t>
  </si>
  <si>
    <t>EXPENSE DETAILS</t>
  </si>
  <si>
    <t>Total Operating Expenses</t>
  </si>
  <si>
    <t>Gifts and Rewards Given</t>
  </si>
  <si>
    <t>Total Non-Recurring Expenses</t>
  </si>
  <si>
    <t>TOTAL EXPENSES</t>
  </si>
  <si>
    <t>TAX DETAILS</t>
  </si>
  <si>
    <t>TOTAL TAXES</t>
  </si>
  <si>
    <t>NET INCOME</t>
  </si>
  <si>
    <t>TOTAL SHARE DISTRIBUTIONS</t>
  </si>
  <si>
    <t>NET PROFIT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</si>
  <si>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</si>
  <si>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</si>
  <si>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</si>
  <si>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</si>
  <si>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</si>
  <si>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</si>
  <si>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DASHBOARD</t>
  </si>
  <si>
    <t>Period Term</t>
  </si>
  <si>
    <t>Interest Rate</t>
  </si>
  <si>
    <t>Inputs</t>
  </si>
  <si>
    <t>Outputs</t>
  </si>
  <si>
    <t>NPV</t>
  </si>
  <si>
    <t>IRR</t>
  </si>
  <si>
    <t>Monthly</t>
  </si>
  <si>
    <t>Income Statement</t>
  </si>
  <si>
    <t>Gross Profit Margin %</t>
  </si>
  <si>
    <t>Net Profit Margin %</t>
  </si>
  <si>
    <t>ROI (Return On Investments)</t>
  </si>
  <si>
    <t>Profit Before Tax %</t>
  </si>
  <si>
    <t>Interest Expense</t>
  </si>
  <si>
    <t>EBIT</t>
  </si>
  <si>
    <t>INTEREST DETAILS</t>
  </si>
  <si>
    <t>Revenue</t>
  </si>
  <si>
    <t>Total Income</t>
  </si>
  <si>
    <t>Total Expenses</t>
  </si>
  <si>
    <t>Net Profit</t>
  </si>
  <si>
    <t>NPV &amp; IRR CALCULATOR</t>
  </si>
  <si>
    <t>TERMS OF USE</t>
  </si>
  <si>
    <t>END USER LICENSE AGREEMENT</t>
  </si>
  <si>
    <t>Initial Investment Date</t>
  </si>
  <si>
    <t>Investment for that Period</t>
  </si>
  <si>
    <t>Wages and Salaries</t>
  </si>
  <si>
    <t>Direct Marketing</t>
  </si>
  <si>
    <t>Advertising</t>
  </si>
  <si>
    <t>Office Supplies</t>
  </si>
  <si>
    <t>Outside Services</t>
  </si>
  <si>
    <t>Soft&amp;Hardware Equipments</t>
  </si>
  <si>
    <t>Income Taxes</t>
  </si>
  <si>
    <t>Payroll Taxes</t>
  </si>
  <si>
    <t>Other Taxes- 1</t>
  </si>
  <si>
    <t>Other Taxes- 2</t>
  </si>
  <si>
    <t>TOTAL INCOME (GROSS)</t>
  </si>
  <si>
    <r>
      <t xml:space="preserve">EBIT </t>
    </r>
    <r>
      <rPr>
        <b/>
        <sz val="9"/>
        <rFont val="Arial"/>
        <family val="2"/>
        <scheme val="minor"/>
      </rPr>
      <t>(Earnings before interest &amp; taxes)</t>
    </r>
  </si>
  <si>
    <t>Rent</t>
  </si>
  <si>
    <t>Telephone</t>
  </si>
  <si>
    <t>Utilities</t>
  </si>
  <si>
    <t>Depreciation</t>
  </si>
  <si>
    <t>Insurance</t>
  </si>
  <si>
    <t>Technology Licenses</t>
  </si>
  <si>
    <t xml:space="preserve">Patents </t>
  </si>
  <si>
    <t>Web site Expenses</t>
  </si>
  <si>
    <t>Meals and Entertainment</t>
  </si>
  <si>
    <t>Repairs and Maintenance</t>
  </si>
  <si>
    <t>Travel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</si>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</sst>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&quot;$&quot;#,##0;[Red]\-&quot;$&quot;#,##0"/>
    <numFmt numFmtId="165" formatCode="&quot;$&quot;#,##0.00;[Red]\-&quot;$&quot;#,##0.00"/>
    <numFmt numFmtId="166" formatCode="[$$-409]#,##0.0"/>
    <numFmt numFmtId="167" formatCode="[$$-409]#,##0.0_ ;[Red]\-[$$-409]#,##0.0\ "/>
    <numFmt numFmtId="168" formatCode="&quot;$&quot;#,##0"/>
    <numFmt numFmtId="169" formatCode="yyyy\-mm\-dd;@"/>
  </numFmts>
  <fonts count="41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b/>
      <u/>
      <sz val="11"/>
      <name val="Arial"/>
      <family val="2"/>
      <charset val="162"/>
      <scheme val="minor"/>
    </font>
    <font>
      <b/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sz val="13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theme="4" tint="-0.499984740745262"/>
      <name val="Arial"/>
      <family val="2"/>
      <scheme val="minor"/>
    </font>
    <font>
      <b/>
      <sz val="9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13"/>
      <name val="Arial"/>
      <family val="2"/>
      <scheme val="minor"/>
    </font>
    <font>
      <b/>
      <sz val="16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1"/>
      <color theme="1" tint="0.499984740745262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4" tint="-0.2499465926084170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auto="1"/>
      </right>
      <top style="thin">
        <color rgb="FFA6A6A6"/>
      </top>
      <bottom style="thin">
        <color rgb="FFA6A6A6"/>
      </bottom>
      <diagonal/>
    </border>
    <border>
      <left style="thin">
        <color auto="1"/>
      </left>
      <right style="thin">
        <color rgb="FFA6A6A6"/>
      </right>
      <top style="thin">
        <color rgb="FFA6A6A6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auto="1"/>
      </bottom>
      <diagonal/>
    </border>
    <border>
      <left style="thin">
        <color rgb="FFA6A6A6"/>
      </left>
      <right style="thin">
        <color auto="1"/>
      </right>
      <top style="thin">
        <color rgb="FFA6A6A6"/>
      </top>
      <bottom style="thin">
        <color auto="1"/>
      </bottom>
      <diagonal/>
    </border>
  </borders>
  <cellStyleXfs count="6">
    <xf numFmtId="0" fontId="0" fillId="0" borderId="0"/>
    <xf numFmtId="0" fontId="1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" fillId="0" borderId="0"/>
  </cellStyleXfs>
  <cellXfs count="172">
    <xf numFmtId="0" fontId="0" fillId="0" borderId="0" xfId="0"/>
    <xf numFmtId="0" fontId="13" fillId="2" borderId="0" xfId="1" applyFont="1" applyFill="1" applyAlignment="1">
      <alignment vertical="center"/>
    </xf>
    <xf numFmtId="49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3" fillId="2" borderId="0" xfId="1" applyFont="1" applyFill="1"/>
    <xf numFmtId="0" fontId="1" fillId="2" borderId="0" xfId="2" applyFont="1" applyFill="1" applyBorder="1" applyAlignment="1">
      <alignment vertical="center"/>
    </xf>
    <xf numFmtId="0" fontId="13" fillId="2" borderId="0" xfId="1" applyFont="1" applyFill="1" applyBorder="1"/>
    <xf numFmtId="0" fontId="13" fillId="5" borderId="0" xfId="1" applyFill="1" applyBorder="1"/>
    <xf numFmtId="0" fontId="15" fillId="5" borderId="0" xfId="3" applyFont="1" applyFill="1" applyBorder="1" applyAlignment="1" applyProtection="1">
      <alignment vertical="center"/>
    </xf>
    <xf numFmtId="0" fontId="13" fillId="5" borderId="0" xfId="1" applyFill="1" applyBorder="1" applyAlignment="1">
      <alignment horizontal="center"/>
    </xf>
    <xf numFmtId="0" fontId="17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vertical="center"/>
    </xf>
    <xf numFmtId="0" fontId="13" fillId="9" borderId="4" xfId="1" applyFill="1" applyBorder="1"/>
    <xf numFmtId="0" fontId="13" fillId="9" borderId="0" xfId="1" applyFill="1" applyBorder="1"/>
    <xf numFmtId="0" fontId="13" fillId="9" borderId="5" xfId="1" applyFill="1" applyBorder="1"/>
    <xf numFmtId="0" fontId="13" fillId="9" borderId="8" xfId="1" applyFill="1" applyBorder="1"/>
    <xf numFmtId="0" fontId="13" fillId="9" borderId="9" xfId="1" applyFill="1" applyBorder="1"/>
    <xf numFmtId="0" fontId="13" fillId="9" borderId="11" xfId="1" applyFill="1" applyBorder="1"/>
    <xf numFmtId="0" fontId="13" fillId="9" borderId="2" xfId="1" applyFill="1" applyBorder="1"/>
    <xf numFmtId="165" fontId="13" fillId="9" borderId="0" xfId="1" applyNumberFormat="1" applyFill="1" applyBorder="1"/>
    <xf numFmtId="0" fontId="13" fillId="9" borderId="1" xfId="1" applyFill="1" applyBorder="1"/>
    <xf numFmtId="0" fontId="13" fillId="9" borderId="3" xfId="1" applyFill="1" applyBorder="1"/>
    <xf numFmtId="0" fontId="13" fillId="0" borderId="6" xfId="1" applyBorder="1" applyAlignment="1" applyProtection="1">
      <alignment horizontal="center" vertical="center"/>
      <protection locked="0"/>
    </xf>
    <xf numFmtId="0" fontId="13" fillId="2" borderId="0" xfId="1" applyFont="1" applyFill="1" applyBorder="1" applyAlignment="1">
      <alignment vertical="center"/>
    </xf>
    <xf numFmtId="0" fontId="13" fillId="2" borderId="0" xfId="1" applyFill="1" applyAlignment="1">
      <alignment vertical="center"/>
    </xf>
    <xf numFmtId="49" fontId="13" fillId="2" borderId="0" xfId="1" applyNumberFormat="1" applyFill="1" applyAlignment="1">
      <alignment horizontal="center" vertical="center"/>
    </xf>
    <xf numFmtId="0" fontId="18" fillId="2" borderId="0" xfId="1" applyFont="1" applyFill="1" applyAlignment="1">
      <alignment vertical="center"/>
    </xf>
    <xf numFmtId="49" fontId="5" fillId="3" borderId="0" xfId="1" applyNumberFormat="1" applyFont="1" applyFill="1" applyAlignment="1">
      <alignment horizontal="left" vertical="center" indent="2"/>
    </xf>
    <xf numFmtId="0" fontId="19" fillId="2" borderId="0" xfId="1" applyFont="1" applyFill="1" applyAlignment="1">
      <alignment horizontal="right" vertical="center"/>
    </xf>
    <xf numFmtId="0" fontId="18" fillId="2" borderId="0" xfId="1" applyFont="1" applyFill="1" applyAlignment="1">
      <alignment horizontal="center" vertical="center"/>
    </xf>
    <xf numFmtId="49" fontId="7" fillId="4" borderId="0" xfId="1" applyNumberFormat="1" applyFont="1" applyFill="1" applyAlignment="1">
      <alignment horizontal="left" vertical="center" indent="2"/>
    </xf>
    <xf numFmtId="0" fontId="20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13" fillId="2" borderId="0" xfId="1" applyFill="1"/>
    <xf numFmtId="0" fontId="8" fillId="2" borderId="0" xfId="4" applyFont="1" applyFill="1" applyAlignment="1" applyProtection="1">
      <alignment vertical="center"/>
      <protection locked="0"/>
    </xf>
    <xf numFmtId="0" fontId="1" fillId="0" borderId="15" xfId="5" applyBorder="1" applyAlignment="1">
      <alignment horizontal="left" wrapText="1" indent="1"/>
    </xf>
    <xf numFmtId="0" fontId="1" fillId="2" borderId="0" xfId="5" applyFill="1"/>
    <xf numFmtId="0" fontId="22" fillId="2" borderId="0" xfId="4" applyFont="1" applyFill="1" applyAlignment="1" applyProtection="1">
      <alignment vertical="center"/>
      <protection locked="0"/>
    </xf>
    <xf numFmtId="0" fontId="1" fillId="0" borderId="12" xfId="5" applyBorder="1" applyAlignment="1">
      <alignment horizontal="left" indent="1"/>
    </xf>
    <xf numFmtId="0" fontId="1" fillId="0" borderId="12" xfId="5" applyBorder="1" applyAlignment="1">
      <alignment horizontal="left" vertical="center" wrapText="1" indent="1"/>
    </xf>
    <xf numFmtId="0" fontId="1" fillId="0" borderId="12" xfId="5" applyBorder="1" applyAlignment="1">
      <alignment horizontal="left" vertical="top" wrapText="1" indent="2"/>
    </xf>
    <xf numFmtId="0" fontId="9" fillId="2" borderId="0" xfId="4" applyFont="1" applyFill="1" applyAlignment="1" applyProtection="1">
      <alignment vertical="center"/>
      <protection locked="0"/>
    </xf>
    <xf numFmtId="0" fontId="3" fillId="0" borderId="12" xfId="5" applyFont="1" applyBorder="1" applyAlignment="1">
      <alignment horizontal="left" indent="1"/>
    </xf>
    <xf numFmtId="0" fontId="1" fillId="0" borderId="14" xfId="5" applyBorder="1" applyAlignment="1">
      <alignment horizontal="left" indent="1"/>
    </xf>
    <xf numFmtId="10" fontId="13" fillId="2" borderId="6" xfId="1" applyNumberFormat="1" applyFill="1" applyBorder="1" applyAlignment="1" applyProtection="1">
      <alignment horizontal="center" vertical="center"/>
      <protection hidden="1"/>
    </xf>
    <xf numFmtId="0" fontId="23" fillId="2" borderId="0" xfId="1" applyFont="1" applyFill="1" applyAlignment="1">
      <alignment vertical="center"/>
    </xf>
    <xf numFmtId="49" fontId="24" fillId="3" borderId="0" xfId="1" applyNumberFormat="1" applyFont="1" applyFill="1" applyAlignment="1">
      <alignment horizontal="left" vertical="center" indent="7"/>
    </xf>
    <xf numFmtId="49" fontId="24" fillId="3" borderId="0" xfId="1" applyNumberFormat="1" applyFont="1" applyFill="1" applyAlignment="1">
      <alignment vertical="center"/>
    </xf>
    <xf numFmtId="0" fontId="23" fillId="3" borderId="0" xfId="1" applyFont="1" applyFill="1" applyAlignment="1">
      <alignment horizontal="center" vertical="center"/>
    </xf>
    <xf numFmtId="0" fontId="25" fillId="6" borderId="0" xfId="1" applyFont="1" applyFill="1" applyBorder="1" applyAlignment="1">
      <alignment horizontal="right" vertical="center"/>
    </xf>
    <xf numFmtId="0" fontId="3" fillId="10" borderId="6" xfId="1" applyFont="1" applyFill="1" applyBorder="1" applyAlignment="1">
      <alignment vertical="center"/>
    </xf>
    <xf numFmtId="168" fontId="13" fillId="0" borderId="6" xfId="0" applyNumberFormat="1" applyFont="1" applyFill="1" applyBorder="1" applyAlignment="1" applyProtection="1">
      <alignment horizontal="center" vertical="center"/>
      <protection hidden="1"/>
    </xf>
    <xf numFmtId="14" fontId="13" fillId="0" borderId="6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Alignment="1">
      <alignment horizontal="center" vertical="center"/>
    </xf>
    <xf numFmtId="0" fontId="28" fillId="12" borderId="6" xfId="0" applyFont="1" applyFill="1" applyBorder="1" applyAlignment="1" applyProtection="1">
      <alignment horizontal="center" vertical="center"/>
    </xf>
    <xf numFmtId="0" fontId="28" fillId="12" borderId="6" xfId="0" applyNumberFormat="1" applyFont="1" applyFill="1" applyBorder="1" applyAlignment="1" applyProtection="1">
      <alignment horizontal="center" vertical="center" wrapText="1"/>
    </xf>
    <xf numFmtId="10" fontId="27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28" fillId="12" borderId="6" xfId="0" applyFont="1" applyFill="1" applyBorder="1" applyAlignment="1" applyProtection="1">
      <alignment horizontal="center" vertical="center"/>
      <protection hidden="1"/>
    </xf>
    <xf numFmtId="168" fontId="13" fillId="0" borderId="0" xfId="0" applyNumberFormat="1" applyFont="1" applyFill="1" applyAlignment="1">
      <alignment horizontal="center" vertical="center"/>
    </xf>
    <xf numFmtId="0" fontId="27" fillId="2" borderId="0" xfId="0" applyFont="1" applyFill="1" applyAlignment="1" applyProtection="1">
      <alignment vertical="center" shrinkToFit="1"/>
      <protection locked="0"/>
    </xf>
    <xf numFmtId="0" fontId="13" fillId="2" borderId="0" xfId="0" applyFont="1" applyFill="1" applyAlignment="1">
      <alignment vertical="center" shrinkToFit="1"/>
    </xf>
    <xf numFmtId="0" fontId="13" fillId="2" borderId="0" xfId="0" applyFont="1" applyFill="1" applyAlignment="1">
      <alignment horizontal="left" vertical="center" shrinkToFit="1"/>
    </xf>
    <xf numFmtId="0" fontId="13" fillId="2" borderId="0" xfId="0" applyFont="1" applyFill="1" applyAlignment="1">
      <alignment shrinkToFit="1"/>
    </xf>
    <xf numFmtId="0" fontId="13" fillId="2" borderId="0" xfId="0" applyFont="1" applyFill="1" applyBorder="1" applyAlignment="1">
      <alignment vertical="center" shrinkToFit="1"/>
    </xf>
    <xf numFmtId="0" fontId="27" fillId="0" borderId="13" xfId="0" applyFont="1" applyBorder="1" applyAlignment="1" applyProtection="1">
      <alignment horizontal="left" vertical="center" shrinkToFit="1"/>
      <protection locked="0"/>
    </xf>
    <xf numFmtId="0" fontId="28" fillId="10" borderId="6" xfId="0" applyFont="1" applyFill="1" applyBorder="1" applyAlignment="1" applyProtection="1">
      <alignment horizontal="left" vertical="center" shrinkToFit="1"/>
    </xf>
    <xf numFmtId="0" fontId="28" fillId="8" borderId="14" xfId="0" applyFont="1" applyFill="1" applyBorder="1" applyAlignment="1" applyProtection="1">
      <alignment horizontal="left" vertical="center" shrinkToFit="1"/>
    </xf>
    <xf numFmtId="0" fontId="29" fillId="5" borderId="1" xfId="0" applyFont="1" applyFill="1" applyBorder="1" applyAlignment="1" applyProtection="1">
      <alignment horizontal="left" vertical="center" shrinkToFit="1"/>
    </xf>
    <xf numFmtId="0" fontId="29" fillId="5" borderId="2" xfId="0" applyFont="1" applyFill="1" applyBorder="1" applyAlignment="1" applyProtection="1">
      <alignment horizontal="center" vertical="center" shrinkToFit="1"/>
    </xf>
    <xf numFmtId="0" fontId="27" fillId="0" borderId="12" xfId="0" applyFont="1" applyBorder="1" applyAlignment="1" applyProtection="1">
      <alignment horizontal="left" vertical="center" shrinkToFit="1"/>
      <protection locked="0"/>
    </xf>
    <xf numFmtId="9" fontId="27" fillId="0" borderId="15" xfId="0" applyNumberFormat="1" applyFont="1" applyFill="1" applyBorder="1" applyAlignment="1" applyProtection="1">
      <alignment horizontal="left" vertical="center" shrinkToFit="1"/>
      <protection locked="0"/>
    </xf>
    <xf numFmtId="9" fontId="27" fillId="0" borderId="14" xfId="0" applyNumberFormat="1" applyFont="1" applyFill="1" applyBorder="1" applyAlignment="1" applyProtection="1">
      <alignment horizontal="left" vertical="center" shrinkToFit="1"/>
      <protection locked="0"/>
    </xf>
    <xf numFmtId="0" fontId="29" fillId="5" borderId="0" xfId="0" applyFont="1" applyFill="1" applyBorder="1" applyAlignment="1" applyProtection="1">
      <alignment horizontal="center" vertical="center" shrinkToFit="1"/>
    </xf>
    <xf numFmtId="0" fontId="27" fillId="0" borderId="15" xfId="0" applyFont="1" applyBorder="1" applyAlignment="1" applyProtection="1">
      <alignment horizontal="left" vertical="center" shrinkToFit="1"/>
      <protection locked="0"/>
    </xf>
    <xf numFmtId="0" fontId="28" fillId="8" borderId="6" xfId="0" applyFont="1" applyFill="1" applyBorder="1" applyAlignment="1" applyProtection="1">
      <alignment horizontal="left" vertical="center" shrinkToFit="1"/>
    </xf>
    <xf numFmtId="0" fontId="28" fillId="9" borderId="16" xfId="0" applyFont="1" applyFill="1" applyBorder="1" applyAlignment="1" applyProtection="1">
      <alignment horizontal="left" vertical="center" shrinkToFit="1"/>
      <protection locked="0"/>
    </xf>
    <xf numFmtId="0" fontId="13" fillId="2" borderId="0" xfId="0" applyFont="1" applyFill="1" applyAlignment="1">
      <alignment horizontal="left" shrinkToFit="1"/>
    </xf>
    <xf numFmtId="0" fontId="28" fillId="11" borderId="6" xfId="0" applyFont="1" applyFill="1" applyBorder="1" applyAlignment="1" applyProtection="1">
      <alignment horizontal="left" vertical="center" shrinkToFit="1"/>
    </xf>
    <xf numFmtId="0" fontId="28" fillId="9" borderId="0" xfId="0" applyFont="1" applyFill="1" applyBorder="1" applyAlignment="1" applyProtection="1">
      <alignment horizontal="left" vertical="center" shrinkToFit="1"/>
    </xf>
    <xf numFmtId="0" fontId="27" fillId="9" borderId="0" xfId="0" applyFont="1" applyFill="1" applyBorder="1" applyAlignment="1" applyProtection="1">
      <alignment horizontal="left" vertical="center" shrinkToFit="1"/>
      <protection locked="0"/>
    </xf>
    <xf numFmtId="9" fontId="28" fillId="9" borderId="0" xfId="0" applyNumberFormat="1" applyFont="1" applyFill="1" applyBorder="1" applyAlignment="1" applyProtection="1">
      <alignment horizontal="left" vertical="center" shrinkToFit="1"/>
      <protection locked="0"/>
    </xf>
    <xf numFmtId="0" fontId="28" fillId="9" borderId="9" xfId="0" applyFont="1" applyFill="1" applyBorder="1" applyAlignment="1" applyProtection="1">
      <alignment horizontal="left" vertical="center" shrinkToFit="1"/>
    </xf>
    <xf numFmtId="0" fontId="31" fillId="9" borderId="0" xfId="0" applyFont="1" applyFill="1" applyBorder="1" applyAlignment="1" applyProtection="1">
      <alignment horizontal="left" vertical="center" shrinkToFit="1"/>
    </xf>
    <xf numFmtId="0" fontId="13" fillId="9" borderId="0" xfId="0" applyFont="1" applyFill="1" applyBorder="1" applyAlignment="1">
      <alignment horizontal="left" vertical="center" shrinkToFit="1"/>
    </xf>
    <xf numFmtId="0" fontId="13" fillId="9" borderId="4" xfId="1" applyFill="1" applyBorder="1" applyAlignment="1">
      <alignment vertical="center"/>
    </xf>
    <xf numFmtId="0" fontId="16" fillId="5" borderId="11" xfId="1" applyFont="1" applyFill="1" applyBorder="1" applyAlignment="1">
      <alignment vertical="center"/>
    </xf>
    <xf numFmtId="0" fontId="13" fillId="9" borderId="0" xfId="1" applyFill="1" applyBorder="1" applyAlignment="1">
      <alignment vertical="center"/>
    </xf>
    <xf numFmtId="0" fontId="13" fillId="9" borderId="5" xfId="1" applyFill="1" applyBorder="1" applyAlignment="1">
      <alignment vertical="center"/>
    </xf>
    <xf numFmtId="0" fontId="2" fillId="5" borderId="6" xfId="1" applyFont="1" applyFill="1" applyBorder="1" applyAlignment="1">
      <alignment vertical="center"/>
    </xf>
    <xf numFmtId="0" fontId="2" fillId="5" borderId="6" xfId="1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2" fillId="5" borderId="9" xfId="1" applyFont="1" applyFill="1" applyBorder="1" applyAlignment="1">
      <alignment vertical="center"/>
    </xf>
    <xf numFmtId="0" fontId="2" fillId="5" borderId="0" xfId="1" applyFont="1" applyFill="1" applyBorder="1" applyAlignment="1">
      <alignment vertical="center"/>
    </xf>
    <xf numFmtId="0" fontId="2" fillId="5" borderId="9" xfId="1" applyFont="1" applyFill="1" applyBorder="1" applyAlignment="1" applyProtection="1">
      <alignment vertical="center"/>
      <protection hidden="1"/>
    </xf>
    <xf numFmtId="0" fontId="13" fillId="2" borderId="0" xfId="0" applyFont="1" applyFill="1" applyAlignment="1">
      <alignment horizontal="center" vertical="center" shrinkToFit="1"/>
    </xf>
    <xf numFmtId="168" fontId="27" fillId="0" borderId="0" xfId="0" applyNumberFormat="1" applyFont="1" applyFill="1" applyBorder="1" applyAlignment="1" applyProtection="1">
      <alignment horizontal="center" vertical="center" shrinkToFit="1"/>
      <protection locked="0"/>
    </xf>
    <xf numFmtId="168" fontId="27" fillId="10" borderId="7" xfId="0" applyNumberFormat="1" applyFont="1" applyFill="1" applyBorder="1" applyAlignment="1" applyProtection="1">
      <alignment horizontal="center" vertical="center" shrinkToFit="1"/>
      <protection hidden="1"/>
    </xf>
    <xf numFmtId="168" fontId="28" fillId="8" borderId="9" xfId="0" applyNumberFormat="1" applyFont="1" applyFill="1" applyBorder="1" applyAlignment="1" applyProtection="1">
      <alignment horizontal="center" vertical="center" shrinkToFit="1"/>
      <protection hidden="1"/>
    </xf>
    <xf numFmtId="166" fontId="28" fillId="9" borderId="0" xfId="0" applyNumberFormat="1" applyFont="1" applyFill="1" applyBorder="1" applyAlignment="1" applyProtection="1">
      <alignment horizontal="center" vertical="center" shrinkToFit="1"/>
    </xf>
    <xf numFmtId="168" fontId="28" fillId="10" borderId="7" xfId="0" applyNumberFormat="1" applyFont="1" applyFill="1" applyBorder="1" applyAlignment="1" applyProtection="1">
      <alignment horizontal="center" vertical="center" shrinkToFit="1"/>
      <protection hidden="1"/>
    </xf>
    <xf numFmtId="167" fontId="27" fillId="9" borderId="0" xfId="0" applyNumberFormat="1" applyFont="1" applyFill="1" applyBorder="1" applyAlignment="1" applyProtection="1">
      <alignment horizontal="center" vertical="center" shrinkToFit="1"/>
      <protection locked="0"/>
    </xf>
    <xf numFmtId="168" fontId="27" fillId="9" borderId="0" xfId="0" applyNumberFormat="1" applyFont="1" applyFill="1" applyBorder="1" applyAlignment="1" applyProtection="1">
      <alignment horizontal="center" vertical="center" shrinkToFit="1"/>
      <protection locked="0"/>
    </xf>
    <xf numFmtId="168" fontId="30" fillId="5" borderId="9" xfId="0" applyNumberFormat="1" applyFont="1" applyFill="1" applyBorder="1" applyAlignment="1" applyProtection="1">
      <alignment horizontal="center" vertical="center" shrinkToFit="1"/>
      <protection locked="0"/>
    </xf>
    <xf numFmtId="168" fontId="27" fillId="5" borderId="9" xfId="0" applyNumberFormat="1" applyFont="1" applyFill="1" applyBorder="1" applyAlignment="1" applyProtection="1">
      <alignment horizontal="center" vertical="center" shrinkToFit="1"/>
      <protection locked="0"/>
    </xf>
    <xf numFmtId="168" fontId="27" fillId="0" borderId="2" xfId="0" applyNumberFormat="1" applyFont="1" applyFill="1" applyBorder="1" applyAlignment="1" applyProtection="1">
      <alignment horizontal="center" vertical="center" shrinkToFit="1"/>
      <protection locked="0"/>
    </xf>
    <xf numFmtId="168" fontId="27" fillId="0" borderId="9" xfId="0" applyNumberFormat="1" applyFont="1" applyFill="1" applyBorder="1" applyAlignment="1" applyProtection="1">
      <alignment horizontal="center" vertical="center" shrinkToFit="1"/>
      <protection locked="0"/>
    </xf>
    <xf numFmtId="0" fontId="13" fillId="9" borderId="0" xfId="0" applyFont="1" applyFill="1" applyBorder="1" applyAlignment="1">
      <alignment horizontal="center" vertical="center" shrinkToFit="1"/>
    </xf>
    <xf numFmtId="168" fontId="28" fillId="8" borderId="7" xfId="0" applyNumberFormat="1" applyFont="1" applyFill="1" applyBorder="1" applyAlignment="1" applyProtection="1">
      <alignment horizontal="center" vertical="center" shrinkToFit="1"/>
      <protection hidden="1"/>
    </xf>
    <xf numFmtId="168" fontId="28" fillId="9" borderId="9" xfId="0" applyNumberFormat="1" applyFont="1" applyFill="1" applyBorder="1" applyAlignment="1" applyProtection="1">
      <alignment horizontal="center" vertical="center" shrinkToFit="1"/>
      <protection hidden="1"/>
    </xf>
    <xf numFmtId="168" fontId="28" fillId="9" borderId="17" xfId="0" applyNumberFormat="1" applyFont="1" applyFill="1" applyBorder="1" applyAlignment="1" applyProtection="1">
      <alignment horizontal="center" vertical="center" shrinkToFit="1"/>
      <protection locked="0"/>
    </xf>
    <xf numFmtId="167" fontId="29" fillId="9" borderId="0" xfId="0" applyNumberFormat="1" applyFont="1" applyFill="1" applyBorder="1" applyAlignment="1" applyProtection="1">
      <alignment horizontal="center" vertical="center" shrinkToFit="1"/>
    </xf>
    <xf numFmtId="0" fontId="13" fillId="2" borderId="0" xfId="0" applyFont="1" applyFill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30" fillId="5" borderId="7" xfId="0" applyFont="1" applyFill="1" applyBorder="1" applyAlignment="1">
      <alignment horizontal="center" vertical="center" shrinkToFit="1"/>
    </xf>
    <xf numFmtId="3" fontId="33" fillId="0" borderId="14" xfId="1" applyNumberFormat="1" applyFont="1" applyBorder="1" applyAlignment="1" applyProtection="1">
      <alignment horizontal="center" vertical="center" shrinkToFit="1"/>
      <protection locked="0"/>
    </xf>
    <xf numFmtId="3" fontId="33" fillId="2" borderId="18" xfId="1" applyNumberFormat="1" applyFont="1" applyFill="1" applyBorder="1" applyAlignment="1" applyProtection="1">
      <alignment horizontal="center" vertical="center" shrinkToFit="1"/>
    </xf>
    <xf numFmtId="3" fontId="33" fillId="2" borderId="6" xfId="1" applyNumberFormat="1" applyFont="1" applyFill="1" applyBorder="1" applyAlignment="1" applyProtection="1">
      <alignment horizontal="center" vertical="center" shrinkToFit="1"/>
      <protection hidden="1"/>
    </xf>
    <xf numFmtId="0" fontId="3" fillId="2" borderId="6" xfId="1" applyFont="1" applyFill="1" applyBorder="1" applyAlignment="1" applyProtection="1">
      <alignment vertical="center"/>
      <protection locked="0"/>
    </xf>
    <xf numFmtId="10" fontId="13" fillId="0" borderId="6" xfId="1" applyNumberFormat="1" applyBorder="1" applyAlignment="1" applyProtection="1">
      <alignment horizontal="center" vertical="center"/>
      <protection locked="0"/>
    </xf>
    <xf numFmtId="164" fontId="13" fillId="2" borderId="6" xfId="1" applyNumberFormat="1" applyFill="1" applyBorder="1" applyAlignment="1" applyProtection="1">
      <alignment horizontal="center" vertical="center"/>
      <protection hidden="1"/>
    </xf>
    <xf numFmtId="0" fontId="3" fillId="13" borderId="6" xfId="1" applyFont="1" applyFill="1" applyBorder="1" applyAlignment="1">
      <alignment vertical="center"/>
    </xf>
    <xf numFmtId="0" fontId="9" fillId="13" borderId="6" xfId="1" applyFont="1" applyFill="1" applyBorder="1" applyAlignment="1">
      <alignment vertical="center"/>
    </xf>
    <xf numFmtId="0" fontId="3" fillId="13" borderId="6" xfId="1" applyFont="1" applyFill="1" applyBorder="1" applyAlignment="1">
      <alignment horizontal="left" vertical="center"/>
    </xf>
    <xf numFmtId="9" fontId="3" fillId="10" borderId="14" xfId="1" applyNumberFormat="1" applyFont="1" applyFill="1" applyBorder="1" applyAlignment="1" applyProtection="1">
      <alignment vertical="center"/>
      <protection hidden="1"/>
    </xf>
    <xf numFmtId="0" fontId="34" fillId="2" borderId="0" xfId="1" applyFont="1" applyFill="1" applyAlignment="1">
      <alignment vertical="center"/>
    </xf>
    <xf numFmtId="49" fontId="35" fillId="4" borderId="0" xfId="1" applyNumberFormat="1" applyFont="1" applyFill="1" applyAlignment="1">
      <alignment horizontal="left" vertical="center" indent="7"/>
    </xf>
    <xf numFmtId="49" fontId="35" fillId="4" borderId="0" xfId="1" applyNumberFormat="1" applyFont="1" applyFill="1" applyAlignment="1">
      <alignment vertical="center"/>
    </xf>
    <xf numFmtId="0" fontId="35" fillId="4" borderId="0" xfId="1" applyFont="1" applyFill="1" applyAlignment="1">
      <alignment horizontal="center" vertical="center"/>
    </xf>
    <xf numFmtId="0" fontId="36" fillId="7" borderId="0" xfId="1" applyFont="1" applyFill="1" applyBorder="1" applyAlignment="1">
      <alignment horizontal="right" vertical="center"/>
    </xf>
    <xf numFmtId="0" fontId="37" fillId="2" borderId="0" xfId="0" applyFont="1" applyFill="1" applyAlignment="1" applyProtection="1">
      <alignment vertical="center" shrinkToFit="1"/>
      <protection locked="0"/>
    </xf>
    <xf numFmtId="0" fontId="23" fillId="3" borderId="0" xfId="0" applyFont="1" applyFill="1" applyAlignment="1">
      <alignment horizontal="center" vertical="center" shrinkToFit="1"/>
    </xf>
    <xf numFmtId="0" fontId="26" fillId="2" borderId="0" xfId="0" applyFont="1" applyFill="1" applyAlignment="1">
      <alignment shrinkToFit="1"/>
    </xf>
    <xf numFmtId="0" fontId="38" fillId="2" borderId="0" xfId="0" applyFont="1" applyFill="1" applyAlignment="1" applyProtection="1">
      <alignment vertical="center" shrinkToFit="1"/>
      <protection locked="0"/>
    </xf>
    <xf numFmtId="0" fontId="35" fillId="4" borderId="0" xfId="0" applyFont="1" applyFill="1" applyAlignment="1">
      <alignment horizontal="center" vertical="center" shrinkToFit="1"/>
    </xf>
    <xf numFmtId="0" fontId="34" fillId="2" borderId="0" xfId="0" applyFont="1" applyFill="1" applyAlignment="1">
      <alignment shrinkToFit="1"/>
    </xf>
    <xf numFmtId="0" fontId="13" fillId="2" borderId="4" xfId="0" applyFont="1" applyFill="1" applyBorder="1" applyAlignment="1">
      <alignment shrinkToFit="1"/>
    </xf>
    <xf numFmtId="0" fontId="13" fillId="2" borderId="0" xfId="0" applyFont="1" applyFill="1" applyBorder="1" applyAlignment="1">
      <alignment shrinkToFit="1"/>
    </xf>
    <xf numFmtId="14" fontId="13" fillId="0" borderId="0" xfId="0" applyNumberFormat="1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center" vertical="center"/>
    </xf>
    <xf numFmtId="0" fontId="27" fillId="0" borderId="4" xfId="0" applyFont="1" applyBorder="1" applyAlignment="1" applyProtection="1">
      <alignment horizontal="left" vertical="center" shrinkToFit="1"/>
      <protection locked="0"/>
    </xf>
    <xf numFmtId="0" fontId="27" fillId="12" borderId="1" xfId="0" applyFont="1" applyFill="1" applyBorder="1" applyAlignment="1" applyProtection="1">
      <alignment horizontal="left" vertical="center" shrinkToFit="1"/>
    </xf>
    <xf numFmtId="168" fontId="27" fillId="0" borderId="4" xfId="0" applyNumberFormat="1" applyFont="1" applyFill="1" applyBorder="1" applyAlignment="1" applyProtection="1">
      <alignment horizontal="center" vertical="center" shrinkToFit="1"/>
      <protection locked="0"/>
    </xf>
    <xf numFmtId="164" fontId="28" fillId="11" borderId="7" xfId="0" applyNumberFormat="1" applyFont="1" applyFill="1" applyBorder="1" applyAlignment="1" applyProtection="1">
      <alignment horizontal="center" vertical="center" shrinkToFit="1"/>
      <protection hidden="1"/>
    </xf>
    <xf numFmtId="164" fontId="28" fillId="8" borderId="9" xfId="0" applyNumberFormat="1" applyFont="1" applyFill="1" applyBorder="1" applyAlignment="1" applyProtection="1">
      <alignment horizontal="center" vertical="center" shrinkToFit="1"/>
      <protection hidden="1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left" shrinkToFit="1"/>
    </xf>
    <xf numFmtId="0" fontId="29" fillId="5" borderId="4" xfId="0" applyFont="1" applyFill="1" applyBorder="1" applyAlignment="1" applyProtection="1">
      <alignment horizontal="left" vertical="center" shrinkToFit="1"/>
    </xf>
    <xf numFmtId="0" fontId="29" fillId="5" borderId="9" xfId="0" applyFont="1" applyFill="1" applyBorder="1" applyAlignment="1" applyProtection="1">
      <alignment horizontal="center" vertical="center" shrinkToFit="1"/>
    </xf>
    <xf numFmtId="168" fontId="27" fillId="0" borderId="1" xfId="0" applyNumberFormat="1" applyFont="1" applyFill="1" applyBorder="1" applyAlignment="1" applyProtection="1">
      <alignment horizontal="center" vertical="center" shrinkToFit="1"/>
      <protection locked="0"/>
    </xf>
    <xf numFmtId="168" fontId="27" fillId="0" borderId="3" xfId="0" applyNumberFormat="1" applyFont="1" applyFill="1" applyBorder="1" applyAlignment="1" applyProtection="1">
      <alignment horizontal="center" vertical="center" shrinkToFit="1"/>
      <protection locked="0"/>
    </xf>
    <xf numFmtId="168" fontId="27" fillId="0" borderId="5" xfId="0" applyNumberFormat="1" applyFont="1" applyFill="1" applyBorder="1" applyAlignment="1" applyProtection="1">
      <alignment horizontal="center" vertical="center" shrinkToFit="1"/>
      <protection locked="0"/>
    </xf>
    <xf numFmtId="168" fontId="28" fillId="10" borderId="19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4" xfId="0" applyFont="1" applyBorder="1" applyAlignment="1" applyProtection="1">
      <alignment horizontal="left" vertical="center" shrinkToFit="1"/>
      <protection locked="0"/>
    </xf>
    <xf numFmtId="0" fontId="28" fillId="10" borderId="10" xfId="0" applyFont="1" applyFill="1" applyBorder="1" applyAlignment="1" applyProtection="1">
      <alignment horizontal="left" vertical="center" shrinkToFit="1"/>
    </xf>
    <xf numFmtId="168" fontId="28" fillId="10" borderId="10" xfId="0" applyNumberFormat="1" applyFont="1" applyFill="1" applyBorder="1" applyAlignment="1" applyProtection="1">
      <alignment horizontal="center" vertical="center" shrinkToFit="1"/>
      <protection hidden="1"/>
    </xf>
    <xf numFmtId="0" fontId="29" fillId="5" borderId="10" xfId="0" applyFont="1" applyFill="1" applyBorder="1" applyAlignment="1">
      <alignment horizontal="left" vertical="center" shrinkToFit="1"/>
    </xf>
    <xf numFmtId="169" fontId="8" fillId="0" borderId="6" xfId="0" applyNumberFormat="1" applyFont="1" applyFill="1" applyBorder="1" applyAlignment="1" applyProtection="1">
      <alignment horizontal="center" vertical="center" shrinkToFit="1"/>
      <protection locked="0"/>
    </xf>
    <xf numFmtId="169" fontId="39" fillId="5" borderId="7" xfId="0" applyNumberFormat="1" applyFont="1" applyFill="1" applyBorder="1" applyAlignment="1" applyProtection="1">
      <alignment horizontal="center" vertical="center" shrinkToFit="1"/>
      <protection hidden="1"/>
    </xf>
    <xf numFmtId="169" fontId="39" fillId="5" borderId="19" xfId="0" applyNumberFormat="1" applyFont="1" applyFill="1" applyBorder="1" applyAlignment="1" applyProtection="1">
      <alignment horizontal="center" vertical="center" shrinkToFit="1"/>
      <protection hidden="1"/>
    </xf>
    <xf numFmtId="0" fontId="33" fillId="2" borderId="4" xfId="0" applyFont="1" applyFill="1" applyBorder="1" applyAlignment="1">
      <alignment shrinkToFit="1"/>
    </xf>
    <xf numFmtId="0" fontId="33" fillId="2" borderId="0" xfId="0" applyFont="1" applyFill="1" applyAlignment="1">
      <alignment shrinkToFit="1"/>
    </xf>
    <xf numFmtId="0" fontId="33" fillId="2" borderId="0" xfId="0" applyFont="1" applyFill="1" applyBorder="1" applyAlignment="1">
      <alignment vertical="center" shrinkToFit="1"/>
    </xf>
    <xf numFmtId="0" fontId="40" fillId="14" borderId="21" xfId="0" applyFont="1" applyFill="1" applyBorder="1" applyAlignment="1" applyProtection="1">
      <alignment horizontal="left" vertical="center" shrinkToFit="1"/>
    </xf>
    <xf numFmtId="168" fontId="27" fillId="14" borderId="20" xfId="0" applyNumberFormat="1" applyFont="1" applyFill="1" applyBorder="1" applyAlignment="1" applyProtection="1">
      <alignment horizontal="center" vertical="center" shrinkToFit="1"/>
    </xf>
    <xf numFmtId="168" fontId="27" fillId="14" borderId="22" xfId="0" applyNumberFormat="1" applyFont="1" applyFill="1" applyBorder="1" applyAlignment="1" applyProtection="1">
      <alignment horizontal="center" vertical="center" shrinkToFit="1"/>
    </xf>
    <xf numFmtId="0" fontId="40" fillId="14" borderId="23" xfId="0" applyFont="1" applyFill="1" applyBorder="1" applyAlignment="1" applyProtection="1">
      <alignment horizontal="left" vertical="center" shrinkToFit="1"/>
    </xf>
    <xf numFmtId="168" fontId="27" fillId="14" borderId="24" xfId="0" applyNumberFormat="1" applyFont="1" applyFill="1" applyBorder="1" applyAlignment="1" applyProtection="1">
      <alignment horizontal="center" vertical="center" shrinkToFit="1"/>
    </xf>
    <xf numFmtId="168" fontId="27" fillId="14" borderId="25" xfId="0" applyNumberFormat="1" applyFont="1" applyFill="1" applyBorder="1" applyAlignment="1" applyProtection="1">
      <alignment horizontal="center" vertical="center" shrinkToFit="1"/>
    </xf>
    <xf numFmtId="0" fontId="13" fillId="0" borderId="0" xfId="1" applyFont="1" applyFill="1" applyBorder="1" applyAlignment="1">
      <alignment vertical="center"/>
    </xf>
  </cellXfs>
  <cellStyles count="6">
    <cellStyle name="Hyperlink" xfId="3" builtinId="8"/>
    <cellStyle name="Normal" xfId="0" builtinId="0"/>
    <cellStyle name="Normal 2" xfId="1" xr:uid="{3EE05225-2EB5-4264-B213-1DBAEF9AAD84}"/>
    <cellStyle name="Normal 2 2" xfId="2" xr:uid="{554B3A58-1B8B-40B0-9619-141FF0E6075F}"/>
    <cellStyle name="Normal 2 2 2" xfId="4" xr:uid="{4E385DC9-3AEF-4DDD-90C0-AC3C2D4B644B}"/>
    <cellStyle name="Normal 3 2" xfId="5" xr:uid="{99171CF4-526B-4AFF-9785-AC1F7D738559}"/>
  </cellStyles>
  <dxfs count="0"/>
  <tableStyles count="1" defaultTableStyle="TableStyleMedium2" defaultPivotStyle="PivotStyleLight16">
    <tableStyle name="Invisible" pivot="0" table="0" count="0" xr9:uid="{65E00248-4014-45A3-9231-439ADDE4FFD7}"/>
  </tableStyles>
  <colors>
    <mruColors>
      <color rgb="FFCCCCCC"/>
      <color rgb="FFA6A6A6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Dashboard!$C$23</c:f>
          <c:strCache>
            <c:ptCount val="1"/>
            <c:pt idx="0">
              <c:v>Monthly Cash Flow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Dashboard!$C$23</c:f>
              <c:strCache>
                <c:ptCount val="1"/>
                <c:pt idx="0">
                  <c:v>Monthly Cash Flow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[0]!ChartY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[0]!ChartX</c:f>
              <c:numCache>
                <c:formatCode>General</c:formatCode>
                <c:ptCount val="11"/>
                <c:pt idx="0">
                  <c:v>-50000</c:v>
                </c:pt>
                <c:pt idx="1">
                  <c:v>11048</c:v>
                </c:pt>
                <c:pt idx="2">
                  <c:v>22776</c:v>
                </c:pt>
                <c:pt idx="3">
                  <c:v>32538</c:v>
                </c:pt>
                <c:pt idx="4">
                  <c:v>42649.2</c:v>
                </c:pt>
                <c:pt idx="5">
                  <c:v>53207</c:v>
                </c:pt>
                <c:pt idx="6">
                  <c:v>55891</c:v>
                </c:pt>
                <c:pt idx="7">
                  <c:v>59312</c:v>
                </c:pt>
                <c:pt idx="8">
                  <c:v>63680</c:v>
                </c:pt>
                <c:pt idx="9">
                  <c:v>69269</c:v>
                </c:pt>
                <c:pt idx="10">
                  <c:v>76429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E3-4317-8C8D-DA4056E47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6576"/>
        <c:axId val="8155744"/>
      </c:lineChart>
      <c:catAx>
        <c:axId val="815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155744"/>
        <c:crosses val="autoZero"/>
        <c:auto val="1"/>
        <c:lblAlgn val="ctr"/>
        <c:lblOffset val="100"/>
        <c:noMultiLvlLbl val="0"/>
      </c:catAx>
      <c:valAx>
        <c:axId val="8155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156576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chart" Target="../charts/chart1.xml"/><Relationship Id="rId2" Type="http://schemas.openxmlformats.org/officeDocument/2006/relationships/hyperlink" Target="#Database!A6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11" Type="http://schemas.openxmlformats.org/officeDocument/2006/relationships/image" Target="../media/image4.png"/><Relationship Id="rId9" Type="http://schemas.microsoft.com/office/2007/relationships/hdphoto" Target="../media/hdphoto1.wdp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5.png"/><Relationship Id="rId2" Type="http://schemas.openxmlformats.org/officeDocument/2006/relationships/hyperlink" Target="#Dashboard!A5"/><Relationship Id="rId6" Type="http://schemas.openxmlformats.org/officeDocument/2006/relationships/image" Target="../media/image2.png"/><Relationship Id="rId4" Type="http://schemas.openxmlformats.org/officeDocument/2006/relationships/image" Target="../media/image1.png"/><Relationship Id="rId9" Type="http://schemas.openxmlformats.org/officeDocument/2006/relationships/image" Target="../media/image6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76200</xdr:colOff>
      <xdr:row>21</xdr:row>
      <xdr:rowOff>232006</xdr:rowOff>
    </xdr:from>
    <xdr:to>
      <xdr:col>41</xdr:col>
      <xdr:colOff>165225</xdr:colOff>
      <xdr:row>23</xdr:row>
      <xdr:rowOff>9001</xdr:rowOff>
    </xdr:to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06F28F88-05C4-42CF-B76D-E50B77FBA567}"/>
            </a:ext>
          </a:extLst>
        </xdr:cNvPr>
        <xdr:cNvSpPr/>
      </xdr:nvSpPr>
      <xdr:spPr>
        <a:xfrm>
          <a:off x="13306425" y="4299181"/>
          <a:ext cx="270000" cy="27229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116692</xdr:colOff>
      <xdr:row>1</xdr:row>
      <xdr:rowOff>68916</xdr:rowOff>
    </xdr:from>
    <xdr:to>
      <xdr:col>2</xdr:col>
      <xdr:colOff>350335</xdr:colOff>
      <xdr:row>2</xdr:row>
      <xdr:rowOff>235884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D993A9E2-6F4F-424D-A0F0-109D76115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342" y="154641"/>
          <a:ext cx="414618" cy="414618"/>
        </a:xfrm>
        <a:prstGeom prst="rect">
          <a:avLst/>
        </a:prstGeom>
      </xdr:spPr>
    </xdr:pic>
    <xdr:clientData/>
  </xdr:twoCellAnchor>
  <xdr:twoCellAnchor editAs="oneCell">
    <xdr:from>
      <xdr:col>9</xdr:col>
      <xdr:colOff>343958</xdr:colOff>
      <xdr:row>1</xdr:row>
      <xdr:rowOff>86268</xdr:rowOff>
    </xdr:from>
    <xdr:to>
      <xdr:col>11</xdr:col>
      <xdr:colOff>684740</xdr:colOff>
      <xdr:row>2</xdr:row>
      <xdr:rowOff>218535</xdr:rowOff>
    </xdr:to>
    <xdr:sp macro="" textlink="">
      <xdr:nvSpPr>
        <xdr:cNvPr id="6" name="Rectangle: Rounded Corners 5">
          <a:hlinkClick xmlns:r="http://schemas.openxmlformats.org/officeDocument/2006/relationships" r:id="rId2" tooltip="Income Statement"/>
          <a:extLst>
            <a:ext uri="{FF2B5EF4-FFF2-40B4-BE49-F238E27FC236}">
              <a16:creationId xmlns:a16="http://schemas.microsoft.com/office/drawing/2014/main" id="{BA712F91-1339-4576-9ABE-5EA7CFECEC2D}"/>
            </a:ext>
          </a:extLst>
        </xdr:cNvPr>
        <xdr:cNvSpPr/>
      </xdr:nvSpPr>
      <xdr:spPr>
        <a:xfrm>
          <a:off x="6840008" y="171993"/>
          <a:ext cx="1769532" cy="379917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tr-TR" sz="1200" b="1"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INCOME STATEMENT</a:t>
          </a:r>
        </a:p>
      </xdr:txBody>
    </xdr:sp>
    <xdr:clientData/>
  </xdr:twoCellAnchor>
  <xdr:twoCellAnchor editAs="oneCell">
    <xdr:from>
      <xdr:col>4</xdr:col>
      <xdr:colOff>67733</xdr:colOff>
      <xdr:row>8</xdr:row>
      <xdr:rowOff>25399</xdr:rowOff>
    </xdr:from>
    <xdr:to>
      <xdr:col>4</xdr:col>
      <xdr:colOff>283733</xdr:colOff>
      <xdr:row>8</xdr:row>
      <xdr:rowOff>205399</xdr:rowOff>
    </xdr:to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C7B87AA8-59EC-4CC7-8F37-5003BB096120}"/>
            </a:ext>
          </a:extLst>
        </xdr:cNvPr>
        <xdr:cNvSpPr/>
      </xdr:nvSpPr>
      <xdr:spPr>
        <a:xfrm>
          <a:off x="3200400" y="1401232"/>
          <a:ext cx="216000" cy="180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67733</xdr:colOff>
      <xdr:row>15</xdr:row>
      <xdr:rowOff>35982</xdr:rowOff>
    </xdr:from>
    <xdr:to>
      <xdr:col>4</xdr:col>
      <xdr:colOff>283733</xdr:colOff>
      <xdr:row>15</xdr:row>
      <xdr:rowOff>215982</xdr:rowOff>
    </xdr:to>
    <xdr:sp macro="" textlink="">
      <xdr:nvSpPr>
        <xdr:cNvPr id="15" name="Left Arrow 1">
          <a:extLst>
            <a:ext uri="{FF2B5EF4-FFF2-40B4-BE49-F238E27FC236}">
              <a16:creationId xmlns:a16="http://schemas.microsoft.com/office/drawing/2014/main" id="{CF92F29A-800B-4DDD-A1DF-4D55ADA9094F}"/>
            </a:ext>
          </a:extLst>
        </xdr:cNvPr>
        <xdr:cNvSpPr/>
      </xdr:nvSpPr>
      <xdr:spPr>
        <a:xfrm>
          <a:off x="3200400" y="2755899"/>
          <a:ext cx="216000" cy="180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361951</xdr:colOff>
      <xdr:row>6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DE75B25-8955-4BE5-AEB2-E7FFC7CD06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14</xdr:col>
      <xdr:colOff>113179</xdr:colOff>
      <xdr:row>1</xdr:row>
      <xdr:rowOff>47625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62325</xdr:colOff>
      <xdr:row>80</xdr:row>
      <xdr:rowOff>37058</xdr:rowOff>
    </xdr:from>
    <xdr:ext cx="360000" cy="268062"/>
    <xdr:sp macro="" textlink="">
      <xdr:nvSpPr>
        <xdr:cNvPr id="11" name="Left Arrow 1">
          <a:extLst>
            <a:ext uri="{FF2B5EF4-FFF2-40B4-BE49-F238E27FC236}">
              <a16:creationId xmlns:a16="http://schemas.microsoft.com/office/drawing/2014/main" id="{078DD5A7-2E9D-4132-801F-E30E9653A6B4}"/>
            </a:ext>
          </a:extLst>
        </xdr:cNvPr>
        <xdr:cNvSpPr/>
      </xdr:nvSpPr>
      <xdr:spPr>
        <a:xfrm rot="18900000">
          <a:off x="11330400" y="8600033"/>
          <a:ext cx="360000" cy="268062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endParaRPr lang="tr-TR" sz="1100"/>
        </a:p>
      </xdr:txBody>
    </xdr:sp>
    <xdr:clientData fPrintsWithSheet="0"/>
  </xdr:oneCellAnchor>
  <xdr:oneCellAnchor>
    <xdr:from>
      <xdr:col>38</xdr:col>
      <xdr:colOff>62325</xdr:colOff>
      <xdr:row>107</xdr:row>
      <xdr:rowOff>8483</xdr:rowOff>
    </xdr:from>
    <xdr:ext cx="360000" cy="268062"/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1F4B6FBD-2948-4C06-A80F-A0A851341070}"/>
            </a:ext>
          </a:extLst>
        </xdr:cNvPr>
        <xdr:cNvSpPr/>
      </xdr:nvSpPr>
      <xdr:spPr>
        <a:xfrm rot="18900000">
          <a:off x="11330400" y="11276558"/>
          <a:ext cx="360000" cy="268062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endParaRPr lang="tr-TR" sz="1100"/>
        </a:p>
      </xdr:txBody>
    </xdr:sp>
    <xdr:clientData fPrintsWithSheet="0"/>
  </xdr:oneCellAnchor>
  <xdr:oneCellAnchor>
    <xdr:from>
      <xdr:col>38</xdr:col>
      <xdr:colOff>43275</xdr:colOff>
      <xdr:row>24</xdr:row>
      <xdr:rowOff>195126</xdr:rowOff>
    </xdr:from>
    <xdr:ext cx="360000" cy="268062"/>
    <xdr:sp macro="" textlink="">
      <xdr:nvSpPr>
        <xdr:cNvPr id="13" name="Left Arrow 1">
          <a:extLst>
            <a:ext uri="{FF2B5EF4-FFF2-40B4-BE49-F238E27FC236}">
              <a16:creationId xmlns:a16="http://schemas.microsoft.com/office/drawing/2014/main" id="{85FE09E6-2708-4F93-B9B9-74787DACEB72}"/>
            </a:ext>
          </a:extLst>
        </xdr:cNvPr>
        <xdr:cNvSpPr/>
      </xdr:nvSpPr>
      <xdr:spPr>
        <a:xfrm rot="18900000">
          <a:off x="11311350" y="3166926"/>
          <a:ext cx="360000" cy="268062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endParaRPr lang="tr-TR" sz="1100"/>
        </a:p>
      </xdr:txBody>
    </xdr:sp>
    <xdr:clientData fPrintsWithSheet="0"/>
  </xdr:oneCellAnchor>
  <xdr:twoCellAnchor editAs="oneCell">
    <xdr:from>
      <xdr:col>7</xdr:col>
      <xdr:colOff>523875</xdr:colOff>
      <xdr:row>1</xdr:row>
      <xdr:rowOff>57150</xdr:rowOff>
    </xdr:from>
    <xdr:to>
      <xdr:col>9</xdr:col>
      <xdr:colOff>139125</xdr:colOff>
      <xdr:row>2</xdr:row>
      <xdr:rowOff>259500</xdr:rowOff>
    </xdr:to>
    <xdr:grpSp>
      <xdr:nvGrpSpPr>
        <xdr:cNvPr id="29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5B30E876-8BBF-4724-8CE2-778BF8C7E055}"/>
            </a:ext>
          </a:extLst>
        </xdr:cNvPr>
        <xdr:cNvGrpSpPr/>
      </xdr:nvGrpSpPr>
      <xdr:grpSpPr>
        <a:xfrm>
          <a:off x="6791325" y="142875"/>
          <a:ext cx="1044000" cy="450000"/>
          <a:chOff x="6972831" y="108013"/>
          <a:chExt cx="1044000" cy="450000"/>
        </a:xfrm>
      </xdr:grpSpPr>
      <xdr:sp macro="" textlink="">
        <xdr:nvSpPr>
          <xdr:cNvPr id="30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041683B-1B03-462F-A534-F1E3A4CC65F5}"/>
              </a:ext>
            </a:extLst>
          </xdr:cNvPr>
          <xdr:cNvSpPr/>
        </xdr:nvSpPr>
        <xdr:spPr>
          <a:xfrm>
            <a:off x="6972831" y="10801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31" name="Picture 30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54BF707-5A99-4B8F-9956-8B454F156A7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116692</xdr:colOff>
      <xdr:row>1</xdr:row>
      <xdr:rowOff>68916</xdr:rowOff>
    </xdr:from>
    <xdr:to>
      <xdr:col>1</xdr:col>
      <xdr:colOff>531310</xdr:colOff>
      <xdr:row>2</xdr:row>
      <xdr:rowOff>235884</xdr:rowOff>
    </xdr:to>
    <xdr:pic>
      <xdr:nvPicPr>
        <xdr:cNvPr id="33" name="mainicon">
          <a:extLst>
            <a:ext uri="{FF2B5EF4-FFF2-40B4-BE49-F238E27FC236}">
              <a16:creationId xmlns:a16="http://schemas.microsoft.com/office/drawing/2014/main" id="{80256DCC-0BFE-4DC3-A82B-7549A00DC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342" y="154641"/>
          <a:ext cx="414618" cy="414618"/>
        </a:xfrm>
        <a:prstGeom prst="rect">
          <a:avLst/>
        </a:prstGeom>
      </xdr:spPr>
    </xdr:pic>
    <xdr:clientData/>
  </xdr:twoCellAnchor>
  <xdr:oneCellAnchor>
    <xdr:from>
      <xdr:col>11</xdr:col>
      <xdr:colOff>646580</xdr:colOff>
      <xdr:row>1</xdr:row>
      <xdr:rowOff>47625</xdr:rowOff>
    </xdr:from>
    <xdr:ext cx="1325166" cy="381000"/>
    <xdr:pic>
      <xdr:nvPicPr>
        <xdr:cNvPr id="1033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52D33059-7BEA-4AAC-960C-21075D2E3565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368A33F5-AFDA-4C73-8769-9BFBDD53523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897C71F-5186-4AD5-A92D-6BE527EB19B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E513-6F0E-428B-8AA3-0DC140887911}">
  <sheetPr codeName="Sheet1">
    <pageSetUpPr fitToPage="1"/>
  </sheetPr>
  <dimension ref="A1:BD37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Col="1" x14ac:dyDescent="0.25"/>
  <cols>
    <col min="1" max="1" width="3.7109375" style="8" customWidth="1"/>
    <col min="2" max="2" width="2.7109375" style="8" customWidth="1"/>
    <col min="3" max="3" width="26.7109375" style="8" customWidth="1"/>
    <col min="4" max="16" width="10.7109375" style="8" customWidth="1"/>
    <col min="17" max="40" width="10.7109375" style="8" hidden="1" customWidth="1" outlineLevel="1"/>
    <col min="41" max="41" width="2.7109375" style="8" customWidth="1" collapsed="1"/>
    <col min="42" max="42" width="3.7109375" style="8" customWidth="1"/>
    <col min="43" max="43" width="4.85546875" style="8" customWidth="1"/>
    <col min="44" max="44" width="47.140625" style="8" customWidth="1"/>
    <col min="45" max="16384" width="8.85546875" style="8"/>
  </cols>
  <sheetData>
    <row r="1" spans="1:45" s="1" customFormat="1" ht="6.75" customHeight="1" x14ac:dyDescent="0.25">
      <c r="B1" s="2"/>
      <c r="E1" s="3"/>
      <c r="F1" s="3"/>
      <c r="G1" s="3"/>
    </row>
    <row r="2" spans="1:45" s="48" customFormat="1" ht="20.100000000000001" customHeight="1" x14ac:dyDescent="0.25">
      <c r="B2" s="49" t="s">
        <v>45</v>
      </c>
      <c r="C2" s="50"/>
      <c r="D2" s="51"/>
      <c r="E2" s="51"/>
      <c r="F2" s="51"/>
      <c r="G2" s="51"/>
      <c r="H2" s="51"/>
      <c r="I2" s="51"/>
      <c r="J2" s="51"/>
      <c r="K2" s="52"/>
      <c r="L2" s="52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</row>
    <row r="3" spans="1:45" s="127" customFormat="1" ht="24" customHeight="1" x14ac:dyDescent="0.25">
      <c r="B3" s="128" t="s">
        <v>25</v>
      </c>
      <c r="C3" s="129"/>
      <c r="D3" s="130"/>
      <c r="E3" s="130"/>
      <c r="F3" s="130"/>
      <c r="G3" s="130"/>
      <c r="H3" s="130"/>
      <c r="I3" s="130"/>
      <c r="J3" s="130"/>
      <c r="K3" s="131"/>
      <c r="L3" s="131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</row>
    <row r="4" spans="1:45" s="6" customFormat="1" ht="4.9000000000000004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5" s="6" customFormat="1" ht="4.9000000000000004" customHeigh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5" s="6" customFormat="1" ht="6.95" customHeight="1" x14ac:dyDescent="0.25">
      <c r="B6" s="23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4"/>
    </row>
    <row r="7" spans="1:45" s="1" customFormat="1" ht="20.100000000000001" customHeight="1" x14ac:dyDescent="0.25">
      <c r="B7" s="87"/>
      <c r="C7" s="95" t="s">
        <v>28</v>
      </c>
      <c r="D7" s="88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90"/>
    </row>
    <row r="8" spans="1:45" s="6" customFormat="1" ht="20.100000000000001" customHeight="1" x14ac:dyDescent="0.25">
      <c r="B8" s="15"/>
      <c r="C8" s="120" t="s">
        <v>48</v>
      </c>
      <c r="D8" s="159">
        <v>44531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7"/>
    </row>
    <row r="9" spans="1:45" s="6" customFormat="1" ht="20.100000000000001" customHeight="1" x14ac:dyDescent="0.25">
      <c r="B9" s="15"/>
      <c r="C9" s="120" t="s">
        <v>26</v>
      </c>
      <c r="D9" s="25" t="s">
        <v>32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7"/>
    </row>
    <row r="10" spans="1:45" s="6" customFormat="1" ht="20.100000000000001" customHeight="1" x14ac:dyDescent="0.25">
      <c r="B10" s="15"/>
      <c r="C10" s="120" t="s">
        <v>27</v>
      </c>
      <c r="D10" s="121">
        <v>1.4999999999999999E-2</v>
      </c>
      <c r="E10" s="16"/>
      <c r="F10" s="16"/>
      <c r="G10" s="16"/>
      <c r="H10" s="16"/>
      <c r="I10" s="16"/>
      <c r="J10" s="16"/>
      <c r="K10" s="16"/>
      <c r="L10" s="16"/>
      <c r="M10" s="16"/>
      <c r="N10" s="22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7"/>
    </row>
    <row r="11" spans="1:45" s="6" customFormat="1" ht="6.95" customHeight="1" x14ac:dyDescent="0.25">
      <c r="B11" s="15"/>
      <c r="C11" s="89"/>
      <c r="D11" s="89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7"/>
    </row>
    <row r="12" spans="1:45" s="1" customFormat="1" ht="20.100000000000001" customHeight="1" x14ac:dyDescent="0.25">
      <c r="B12" s="87"/>
      <c r="C12" s="94" t="s">
        <v>29</v>
      </c>
      <c r="D12" s="88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90"/>
      <c r="AS12" s="6"/>
    </row>
    <row r="13" spans="1:45" s="6" customFormat="1" ht="20.100000000000001" customHeight="1" x14ac:dyDescent="0.25">
      <c r="B13" s="15"/>
      <c r="C13" s="53" t="s">
        <v>30</v>
      </c>
      <c r="D13" s="122">
        <f>IFERROR(XNPV(rate,Calculations!$B$12:$N$12,Calculations!$B$13:$N$13),"")</f>
        <v>252270.42869927565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7"/>
    </row>
    <row r="14" spans="1:45" s="6" customFormat="1" ht="20.100000000000001" customHeight="1" x14ac:dyDescent="0.25">
      <c r="B14" s="15"/>
      <c r="C14" s="53" t="s">
        <v>31</v>
      </c>
      <c r="D14" s="47">
        <f>IFERROR(XIRR(Calculations!$B$12:$N$12,Calculations!$B$13:$N$13),"")</f>
        <v>2.5639052152633677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7"/>
    </row>
    <row r="15" spans="1:45" s="6" customFormat="1" ht="6.95" customHeight="1" x14ac:dyDescent="0.25">
      <c r="B15" s="15"/>
      <c r="C15" s="171"/>
      <c r="D15" s="17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7"/>
    </row>
    <row r="16" spans="1:45" s="1" customFormat="1" ht="20.100000000000001" customHeight="1" x14ac:dyDescent="0.25">
      <c r="B16" s="87"/>
      <c r="C16" s="96" t="str">
        <f>"Period No. (" &amp; IF(D9="Monthly","Month)","Year)")</f>
        <v>Period No. (Month)</v>
      </c>
      <c r="D16" s="147">
        <v>3</v>
      </c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90"/>
      <c r="AS16" s="6"/>
    </row>
    <row r="17" spans="2:56" s="6" customFormat="1" ht="20.100000000000001" customHeight="1" x14ac:dyDescent="0.25">
      <c r="B17" s="15"/>
      <c r="C17" s="123" t="s">
        <v>36</v>
      </c>
      <c r="D17" s="47">
        <f>IFERROR(IF(LEN($D$16)=0,"",INDEX(Calculations!$C5:$N5,1,$D$16)),"")</f>
        <v>0.22581625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7"/>
      <c r="AQ17" s="13"/>
      <c r="AR17" s="13"/>
    </row>
    <row r="18" spans="2:56" s="6" customFormat="1" ht="20.100000000000001" customHeight="1" x14ac:dyDescent="0.25">
      <c r="B18" s="15"/>
      <c r="C18" s="123" t="s">
        <v>34</v>
      </c>
      <c r="D18" s="47">
        <f>IFERROR(IF(LEN($D$16)=0,"",INDEX(Calculations!$C6:$N6,1,$D$16)),"")</f>
        <v>0.88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7"/>
      <c r="AQ18" s="13"/>
      <c r="AR18" s="13"/>
    </row>
    <row r="19" spans="2:56" s="6" customFormat="1" ht="20.100000000000001" customHeight="1" x14ac:dyDescent="0.25">
      <c r="B19" s="15"/>
      <c r="C19" s="125" t="s">
        <v>35</v>
      </c>
      <c r="D19" s="47">
        <f>IFERROR(IF(LEN($D$16)=0,"",INDEX(Calculations!$C7:$N7,1,$D$16)),"")</f>
        <v>0.70567578124999997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7"/>
      <c r="AQ19" s="13"/>
      <c r="AR19" s="13"/>
    </row>
    <row r="20" spans="2:56" s="6" customFormat="1" ht="20.100000000000001" customHeight="1" x14ac:dyDescent="0.25">
      <c r="B20" s="15"/>
      <c r="C20" s="123" t="s">
        <v>37</v>
      </c>
      <c r="D20" s="47">
        <f>IFERROR(IF(LEN($D$16)=0,"",INDEX(Calculations!$C8:$N8,1,$D$16)),"")</f>
        <v>0.79041666666666666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7"/>
      <c r="AQ20" s="13"/>
      <c r="AR20" s="13"/>
    </row>
    <row r="21" spans="2:56" s="6" customFormat="1" ht="6.95" customHeight="1" x14ac:dyDescent="0.25"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7"/>
      <c r="AQ21" s="13"/>
      <c r="AR21" s="13"/>
    </row>
    <row r="22" spans="2:56" s="1" customFormat="1" ht="20.100000000000001" customHeight="1" x14ac:dyDescent="0.25">
      <c r="B22" s="87"/>
      <c r="C22" s="91" t="s">
        <v>33</v>
      </c>
      <c r="D22" s="92">
        <v>0</v>
      </c>
      <c r="E22" s="92">
        <v>1</v>
      </c>
      <c r="F22" s="92">
        <v>2</v>
      </c>
      <c r="G22" s="92">
        <v>3</v>
      </c>
      <c r="H22" s="92">
        <v>4</v>
      </c>
      <c r="I22" s="92">
        <v>5</v>
      </c>
      <c r="J22" s="92">
        <v>6</v>
      </c>
      <c r="K22" s="92">
        <v>7</v>
      </c>
      <c r="L22" s="92">
        <v>8</v>
      </c>
      <c r="M22" s="92">
        <v>9</v>
      </c>
      <c r="N22" s="92">
        <v>10</v>
      </c>
      <c r="O22" s="92">
        <v>11</v>
      </c>
      <c r="P22" s="92">
        <v>12</v>
      </c>
      <c r="Q22" s="92">
        <v>13</v>
      </c>
      <c r="R22" s="92">
        <v>14</v>
      </c>
      <c r="S22" s="92">
        <v>15</v>
      </c>
      <c r="T22" s="92">
        <v>16</v>
      </c>
      <c r="U22" s="92">
        <v>17</v>
      </c>
      <c r="V22" s="92">
        <v>18</v>
      </c>
      <c r="W22" s="92">
        <v>19</v>
      </c>
      <c r="X22" s="92">
        <v>20</v>
      </c>
      <c r="Y22" s="92">
        <v>21</v>
      </c>
      <c r="Z22" s="92">
        <v>22</v>
      </c>
      <c r="AA22" s="92">
        <v>23</v>
      </c>
      <c r="AB22" s="92">
        <v>24</v>
      </c>
      <c r="AC22" s="92">
        <v>25</v>
      </c>
      <c r="AD22" s="92">
        <v>26</v>
      </c>
      <c r="AE22" s="92">
        <v>27</v>
      </c>
      <c r="AF22" s="92">
        <v>28</v>
      </c>
      <c r="AG22" s="92">
        <v>29</v>
      </c>
      <c r="AH22" s="92">
        <v>30</v>
      </c>
      <c r="AI22" s="92">
        <v>31</v>
      </c>
      <c r="AJ22" s="92">
        <v>32</v>
      </c>
      <c r="AK22" s="92">
        <v>33</v>
      </c>
      <c r="AL22" s="92">
        <v>34</v>
      </c>
      <c r="AM22" s="92">
        <v>35</v>
      </c>
      <c r="AN22" s="92">
        <v>36</v>
      </c>
      <c r="AO22" s="90"/>
      <c r="AQ22" s="93"/>
      <c r="AR22" s="93"/>
    </row>
    <row r="23" spans="2:56" s="6" customFormat="1" ht="20.100000000000001" customHeight="1" x14ac:dyDescent="0.25">
      <c r="B23" s="15"/>
      <c r="C23" s="126" t="str">
        <f>D9&amp;" "&amp;"Cash Flow"</f>
        <v>Monthly Cash Flow</v>
      </c>
      <c r="D23" s="117">
        <v>-180000</v>
      </c>
      <c r="E23" s="117">
        <v>-50000</v>
      </c>
      <c r="F23" s="117">
        <v>11048</v>
      </c>
      <c r="G23" s="117">
        <v>22776</v>
      </c>
      <c r="H23" s="117">
        <v>32538</v>
      </c>
      <c r="I23" s="117">
        <v>42649.2</v>
      </c>
      <c r="J23" s="117">
        <v>53207</v>
      </c>
      <c r="K23" s="117">
        <v>55891</v>
      </c>
      <c r="L23" s="117">
        <v>59312</v>
      </c>
      <c r="M23" s="117">
        <v>63680</v>
      </c>
      <c r="N23" s="117">
        <v>69269</v>
      </c>
      <c r="O23" s="117">
        <v>76429</v>
      </c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8"/>
      <c r="AO23" s="17"/>
      <c r="AQ23" s="13"/>
      <c r="AR23" s="13"/>
    </row>
    <row r="24" spans="2:56" ht="20.100000000000001" customHeight="1" x14ac:dyDescent="0.25">
      <c r="B24" s="15"/>
      <c r="C24" s="123" t="s">
        <v>41</v>
      </c>
      <c r="D24" s="119"/>
      <c r="E24" s="119">
        <f>IFERROR(IF(Database!C6=0,0,Database!C6),"")</f>
        <v>2400</v>
      </c>
      <c r="F24" s="119">
        <f>IFERROR(IF(Database!D6=0,"",Database!D6),"")</f>
        <v>9600</v>
      </c>
      <c r="G24" s="119">
        <f>IFERROR(IF(Database!E6=0,"",Database!E6),"")</f>
        <v>19200</v>
      </c>
      <c r="H24" s="119">
        <f>IFERROR(IF(Database!F6=0,"",Database!F6),"")</f>
        <v>28800</v>
      </c>
      <c r="I24" s="119">
        <f>IFERROR(IF(Database!G6=0,"",Database!G6),"")</f>
        <v>38400</v>
      </c>
      <c r="J24" s="119">
        <f>IFERROR(IF(Database!H6=0,"",Database!H6),"")</f>
        <v>48000</v>
      </c>
      <c r="K24" s="119">
        <f>IFERROR(IF(Database!I6=0,"",Database!I6),"")</f>
        <v>48000</v>
      </c>
      <c r="L24" s="119">
        <f>IFERROR(IF(Database!J6=0,"",Database!J6),"")</f>
        <v>48000</v>
      </c>
      <c r="M24" s="119">
        <f>IFERROR(IF(Database!K6=0,"",Database!K6),"")</f>
        <v>48000</v>
      </c>
      <c r="N24" s="119">
        <f>IFERROR(IF(Database!L6=0,"",Database!L6),"")</f>
        <v>48000</v>
      </c>
      <c r="O24" s="119">
        <f>IFERROR(IF(Database!M6=0,"",Database!M6),"")</f>
        <v>48000</v>
      </c>
      <c r="P24" s="119">
        <f>IFERROR(IF(Database!N6=0,"",Database!N6),"")</f>
        <v>48000</v>
      </c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7"/>
      <c r="AP24" s="6"/>
      <c r="AQ24" s="13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</row>
    <row r="25" spans="2:56" ht="20.100000000000001" customHeight="1" x14ac:dyDescent="0.25">
      <c r="B25" s="15"/>
      <c r="C25" s="123" t="s">
        <v>4</v>
      </c>
      <c r="D25" s="119"/>
      <c r="E25" s="119">
        <f>IFERROR(IF(Database!C8=0,0,Database!C8),"")</f>
        <v>2112</v>
      </c>
      <c r="F25" s="119">
        <f>IFERROR(IF(Database!D8=0,"",Database!D8),"")</f>
        <v>8448</v>
      </c>
      <c r="G25" s="119">
        <f>IFERROR(IF(Database!E8=0,"",Database!E8),"")</f>
        <v>16896</v>
      </c>
      <c r="H25" s="119">
        <f>IFERROR(IF(Database!F8=0,"",Database!F8),"")</f>
        <v>25344</v>
      </c>
      <c r="I25" s="119">
        <f>IFERROR(IF(Database!G8=0,"",Database!G8),"")</f>
        <v>33792</v>
      </c>
      <c r="J25" s="119">
        <f>IFERROR(IF(Database!H8=0,"",Database!H8),"")</f>
        <v>42240</v>
      </c>
      <c r="K25" s="119">
        <f>IFERROR(IF(Database!I8=0,"",Database!I8),"")</f>
        <v>42240</v>
      </c>
      <c r="L25" s="119">
        <f>IFERROR(IF(Database!J8=0,"",Database!J8),"")</f>
        <v>42240</v>
      </c>
      <c r="M25" s="119">
        <f>IFERROR(IF(Database!K8=0,"",Database!K8),"")</f>
        <v>42240</v>
      </c>
      <c r="N25" s="119">
        <f>IFERROR(IF(Database!L8=0,"",Database!L8),"")</f>
        <v>42240</v>
      </c>
      <c r="O25" s="119">
        <f>IFERROR(IF(Database!M8=0,"",Database!M8),"")</f>
        <v>42240</v>
      </c>
      <c r="P25" s="119">
        <f>IFERROR(IF(Database!N8=0,"",Database!N8),"")</f>
        <v>42240</v>
      </c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7"/>
      <c r="AP25" s="6"/>
      <c r="AQ25" s="13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</row>
    <row r="26" spans="2:56" ht="20.100000000000001" customHeight="1" x14ac:dyDescent="0.25">
      <c r="B26" s="15"/>
      <c r="C26" s="124" t="s">
        <v>42</v>
      </c>
      <c r="D26" s="119"/>
      <c r="E26" s="119">
        <f>IFERROR(IF(Database!C23=0,0,Database!C23),"")</f>
        <v>4112</v>
      </c>
      <c r="F26" s="119">
        <f>IFERROR(IF(Database!D23=0,"",Database!D23),"")</f>
        <v>13048</v>
      </c>
      <c r="G26" s="119">
        <f>IFERROR(IF(Database!E23=0,"",Database!E23),"")</f>
        <v>22276</v>
      </c>
      <c r="H26" s="119">
        <f>IFERROR(IF(Database!F23=0,"",Database!F23),"")</f>
        <v>32038</v>
      </c>
      <c r="I26" s="119">
        <f>IFERROR(IF(Database!G23=0,"",Database!G23),"")</f>
        <v>42149.2</v>
      </c>
      <c r="J26" s="119">
        <f>IFERROR(IF(Database!H23=0,"",Database!H23),"")</f>
        <v>52707.61</v>
      </c>
      <c r="K26" s="119">
        <f>IFERROR(IF(Database!I23=0,"",Database!I23),"")</f>
        <v>55391.630499999999</v>
      </c>
      <c r="L26" s="119">
        <f>IFERROR(IF(Database!J23=0,"",Database!J23),"")</f>
        <v>58812.417774999994</v>
      </c>
      <c r="M26" s="119">
        <f>IFERROR(IF(Database!K23=0,"",Database!K23),"")</f>
        <v>63180.735951249997</v>
      </c>
      <c r="N26" s="119">
        <f>IFERROR(IF(Database!L23=0,"",Database!L23),"")</f>
        <v>68769.038506937504</v>
      </c>
      <c r="O26" s="119">
        <f>IFERROR(IF(Database!M23=0,"",Database!M23),"")</f>
        <v>75929.74409487813</v>
      </c>
      <c r="P26" s="119">
        <f>IFERROR(IF(Database!N23=0,"",Database!N23),"")</f>
        <v>85118.960464579839</v>
      </c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7"/>
      <c r="AP26" s="6"/>
      <c r="AQ26" s="13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</row>
    <row r="27" spans="2:56" ht="20.100000000000001" customHeight="1" x14ac:dyDescent="0.25">
      <c r="B27" s="15"/>
      <c r="C27" s="124" t="s">
        <v>43</v>
      </c>
      <c r="D27" s="119"/>
      <c r="E27" s="119">
        <f>IFERROR(IF(Database!C80=0,0,Database!C80),"")</f>
        <v>67100</v>
      </c>
      <c r="F27" s="119">
        <f>IFERROR(IF(Database!D80=0,"",Database!D80),"")</f>
        <v>17100</v>
      </c>
      <c r="G27" s="119">
        <f>IFERROR(IF(Database!E80=0,"",Database!E80),"")</f>
        <v>7100</v>
      </c>
      <c r="H27" s="119">
        <f>IFERROR(IF(Database!F80=0,"",Database!F80),"")</f>
        <v>7100</v>
      </c>
      <c r="I27" s="119">
        <f>IFERROR(IF(Database!G80=0,"",Database!G80),"")</f>
        <v>7100</v>
      </c>
      <c r="J27" s="119">
        <f>IFERROR(IF(Database!H80=0,"",Database!H80),"")</f>
        <v>7100</v>
      </c>
      <c r="K27" s="119">
        <f>IFERROR(IF(Database!I80=0,"",Database!I80),"")</f>
        <v>7100</v>
      </c>
      <c r="L27" s="119">
        <f>IFERROR(IF(Database!J80=0,"",Database!J80),"")</f>
        <v>7100</v>
      </c>
      <c r="M27" s="119">
        <f>IFERROR(IF(Database!K80=0,"",Database!K80),"")</f>
        <v>7100</v>
      </c>
      <c r="N27" s="119">
        <f>IFERROR(IF(Database!L80=0,"",Database!L80),"")</f>
        <v>7100</v>
      </c>
      <c r="O27" s="119">
        <f>IFERROR(IF(Database!M80=0,"",Database!M80),"")</f>
        <v>7100</v>
      </c>
      <c r="P27" s="119">
        <f>IFERROR(IF(Database!N80=0,"",Database!N80),"")</f>
        <v>7100</v>
      </c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7"/>
      <c r="AP27" s="6"/>
      <c r="AQ27" s="13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</row>
    <row r="28" spans="2:56" ht="20.100000000000001" customHeight="1" x14ac:dyDescent="0.25">
      <c r="B28" s="15"/>
      <c r="C28" s="123" t="s">
        <v>39</v>
      </c>
      <c r="D28" s="119"/>
      <c r="E28" s="119">
        <f>IFERROR(IF(Database!C82=0,0,Database!C82),"")</f>
        <v>-62988</v>
      </c>
      <c r="F28" s="119">
        <f>IFERROR(IF(Database!D82=0,"",Database!D82),"")</f>
        <v>-4052</v>
      </c>
      <c r="G28" s="119">
        <f>IFERROR(IF(Database!E82=0,"",Database!E82),"")</f>
        <v>15176</v>
      </c>
      <c r="H28" s="119">
        <f>IFERROR(IF(Database!F82=0,"",Database!F82),"")</f>
        <v>24938</v>
      </c>
      <c r="I28" s="119">
        <f>IFERROR(IF(Database!G82=0,"",Database!G82),"")</f>
        <v>35049.199999999997</v>
      </c>
      <c r="J28" s="119">
        <f>IFERROR(IF(Database!H82=0,"",Database!H82),"")</f>
        <v>45607.61</v>
      </c>
      <c r="K28" s="119">
        <f>IFERROR(IF(Database!I82=0,"",Database!I82),"")</f>
        <v>48291.630499999999</v>
      </c>
      <c r="L28" s="119">
        <f>IFERROR(IF(Database!J82=0,"",Database!J82),"")</f>
        <v>51712.417774999994</v>
      </c>
      <c r="M28" s="119">
        <f>IFERROR(IF(Database!K82=0,"",Database!K82),"")</f>
        <v>56080.735951249997</v>
      </c>
      <c r="N28" s="119">
        <f>IFERROR(IF(Database!L82=0,"",Database!L82),"")</f>
        <v>61669.038506937504</v>
      </c>
      <c r="O28" s="119">
        <f>IFERROR(IF(Database!M82=0,"",Database!M82),"")</f>
        <v>68829.74409487813</v>
      </c>
      <c r="P28" s="119">
        <f>IFERROR(IF(Database!N82=0,"",Database!N82),"")</f>
        <v>78018.960464579839</v>
      </c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7"/>
      <c r="AP28" s="6"/>
      <c r="AQ28" s="13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</row>
    <row r="29" spans="2:56" ht="20.100000000000001" customHeight="1" x14ac:dyDescent="0.25">
      <c r="B29" s="15"/>
      <c r="C29" s="123" t="s">
        <v>44</v>
      </c>
      <c r="D29" s="119"/>
      <c r="E29" s="119">
        <f>IFERROR(IF(Database!C112=0,0,Database!C112),"")</f>
        <v>-64438.625</v>
      </c>
      <c r="F29" s="119">
        <f>IFERROR(IF(Database!D112=0,"",Database!D112),"")</f>
        <v>-5502.625</v>
      </c>
      <c r="G29" s="119">
        <f>IFERROR(IF(Database!E112=0,"",Database!E112),"")</f>
        <v>13548.975</v>
      </c>
      <c r="H29" s="119">
        <f>IFERROR(IF(Database!F112=0,"",Database!F112),"")</f>
        <v>21846.674999999999</v>
      </c>
      <c r="I29" s="119">
        <f>IFERROR(IF(Database!G112=0,"",Database!G112),"")</f>
        <v>30441.195</v>
      </c>
      <c r="J29" s="119">
        <f>IFERROR(IF(Database!H112=0,"",Database!H112),"")</f>
        <v>39415.843500000003</v>
      </c>
      <c r="K29" s="119">
        <f>IFERROR(IF(Database!I112=0,"",Database!I112),"")</f>
        <v>41697.260925000002</v>
      </c>
      <c r="L29" s="119">
        <f>IFERROR(IF(Database!J112=0,"",Database!J112),"")</f>
        <v>44604.930108749992</v>
      </c>
      <c r="M29" s="119">
        <f>IFERROR(IF(Database!K112=0,"",Database!K112),"")</f>
        <v>48318.000558562497</v>
      </c>
      <c r="N29" s="119">
        <f>IFERROR(IF(Database!L112=0,"",Database!L112),"")</f>
        <v>53068.057730896879</v>
      </c>
      <c r="O29" s="119">
        <f>IFERROR(IF(Database!M112=0,"",Database!M112),"")</f>
        <v>59154.657480646412</v>
      </c>
      <c r="P29" s="119">
        <f>IFERROR(IF(Database!N112=0,"",Database!N112),"")</f>
        <v>66965.491394892859</v>
      </c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7"/>
      <c r="AP29" s="6"/>
      <c r="AQ29" s="13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</row>
    <row r="30" spans="2:56" s="1" customFormat="1" ht="6.95" customHeight="1" x14ac:dyDescent="0.25"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20"/>
      <c r="AQ30" s="13"/>
    </row>
    <row r="31" spans="2:56" ht="6.95" customHeight="1" x14ac:dyDescent="0.25">
      <c r="AQ31" s="26"/>
    </row>
    <row r="32" spans="2:56" ht="23.1" customHeight="1" x14ac:dyDescent="0.25">
      <c r="B32" s="9"/>
      <c r="C32" s="9"/>
      <c r="D32" s="10"/>
      <c r="E32" s="11"/>
      <c r="F32" s="11"/>
      <c r="G32" s="11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Q32" s="1"/>
      <c r="AR32" s="1"/>
    </row>
    <row r="33" spans="43:44" x14ac:dyDescent="0.25">
      <c r="AQ33" s="13"/>
      <c r="AR33" s="13"/>
    </row>
    <row r="34" spans="43:44" x14ac:dyDescent="0.25">
      <c r="AQ34" s="12"/>
      <c r="AR34" s="12"/>
    </row>
    <row r="35" spans="43:44" x14ac:dyDescent="0.25">
      <c r="AQ35" s="13"/>
      <c r="AR35" s="13"/>
    </row>
    <row r="36" spans="43:44" x14ac:dyDescent="0.25">
      <c r="AQ36" s="14"/>
      <c r="AR36" s="14"/>
    </row>
    <row r="37" spans="43:44" x14ac:dyDescent="0.25">
      <c r="AQ37" s="13"/>
      <c r="AR37" s="13"/>
    </row>
  </sheetData>
  <sheetProtection algorithmName="SHA-512" hashValue="mnDVEaje/7ptrNRDgWRm9mV0ohanaeIToC89vjqRV1/BB9P5NeughmPkoL3+iT/xtewDYBEHUqSFUr8Esg7Shg==" saltValue="d7Z9dP1h04JwcyIQ5r9pWg==" spinCount="100000" sheet="1" objects="1" scenarios="1"/>
  <dataValidations count="3">
    <dataValidation type="list" allowBlank="1" showInputMessage="1" showErrorMessage="1" sqref="D9" xr:uid="{252BEA7B-1D78-4ADB-BC92-C2CB8548B52E}">
      <formula1>"Yearly,Monthly"</formula1>
    </dataValidation>
    <dataValidation type="list" allowBlank="1" showInputMessage="1" showErrorMessage="1" sqref="D16" xr:uid="{48D56F7F-C781-425D-871B-61AB3D55ED12}">
      <formula1>$E$22:$AN$22</formula1>
    </dataValidation>
    <dataValidation allowBlank="1" showInputMessage="1" showErrorMessage="1" prompt="Please put your initial investment in minus form (ex. -50000)" sqref="D23" xr:uid="{7ED2AFA9-22C6-4558-9E66-A9F64137FD7A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A65AB-3EBD-4BF6-B854-6DEAF010E2C7}">
  <sheetPr codeName="Sheet2">
    <pageSetUpPr fitToPage="1"/>
  </sheetPr>
  <dimension ref="A1:AM114"/>
  <sheetViews>
    <sheetView showRowColHeaders="0" workbookViewId="0">
      <pane ySplit="5" topLeftCell="A6" activePane="bottomLeft" state="frozen"/>
      <selection pane="bottomLeft" activeCell="A6" sqref="A6"/>
    </sheetView>
  </sheetViews>
  <sheetFormatPr defaultRowHeight="15" outlineLevelRow="1" outlineLevelCol="1" x14ac:dyDescent="0.25"/>
  <cols>
    <col min="1" max="1" width="3.7109375" style="65" customWidth="1"/>
    <col min="2" max="2" width="36.7109375" style="65" customWidth="1"/>
    <col min="3" max="14" width="10.7109375" style="114" customWidth="1"/>
    <col min="15" max="38" width="10.7109375" style="114" hidden="1" customWidth="1" outlineLevel="1"/>
    <col min="39" max="39" width="3.7109375" style="65" customWidth="1" collapsed="1"/>
    <col min="40" max="16384" width="9.140625" style="65"/>
  </cols>
  <sheetData>
    <row r="1" spans="1:39" ht="6.75" customHeight="1" x14ac:dyDescent="0.25">
      <c r="B1" s="64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</row>
    <row r="2" spans="1:39" s="134" customFormat="1" ht="20.100000000000001" customHeight="1" x14ac:dyDescent="0.3">
      <c r="A2" s="132"/>
      <c r="B2" s="49" t="s">
        <v>45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</row>
    <row r="3" spans="1:39" s="137" customFormat="1" ht="24" customHeight="1" x14ac:dyDescent="0.35">
      <c r="A3" s="135"/>
      <c r="B3" s="128" t="s">
        <v>0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</row>
    <row r="4" spans="1:39" ht="6.95" customHeight="1" x14ac:dyDescent="0.25">
      <c r="A4" s="62"/>
      <c r="B4" s="64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</row>
    <row r="5" spans="1:39" s="163" customFormat="1" ht="21.95" customHeight="1" x14ac:dyDescent="0.2">
      <c r="A5" s="164"/>
      <c r="B5" s="158" t="s">
        <v>1</v>
      </c>
      <c r="C5" s="160">
        <f>IFERROR(IF(LEN(Calculations!B13)=0,"",Calculations!B13),"")</f>
        <v>44531</v>
      </c>
      <c r="D5" s="160">
        <f>IFERROR(IF(LEN(Calculations!C13)=0,"",Calculations!C13),"")</f>
        <v>44562</v>
      </c>
      <c r="E5" s="160">
        <f>IFERROR(IF(LEN(Calculations!D13)=0,"",Calculations!D13),"")</f>
        <v>44593</v>
      </c>
      <c r="F5" s="160">
        <f>IFERROR(IF(LEN(Calculations!E13)=0,"",Calculations!E13),"")</f>
        <v>44621</v>
      </c>
      <c r="G5" s="160">
        <f>IFERROR(IF(LEN(Calculations!F13)=0,"",Calculations!F13),"")</f>
        <v>44652</v>
      </c>
      <c r="H5" s="160">
        <f>IFERROR(IF(LEN(Calculations!G13)=0,"",Calculations!G13),"")</f>
        <v>44682</v>
      </c>
      <c r="I5" s="160">
        <f>IFERROR(IF(LEN(Calculations!H13)=0,"",Calculations!H13),"")</f>
        <v>44713</v>
      </c>
      <c r="J5" s="160">
        <f>IFERROR(IF(LEN(Calculations!I13)=0,"",Calculations!I13),"")</f>
        <v>44743</v>
      </c>
      <c r="K5" s="160">
        <f>IFERROR(IF(LEN(Calculations!J13)=0,"",Calculations!J13),"")</f>
        <v>44774</v>
      </c>
      <c r="L5" s="160">
        <f>IFERROR(IF(LEN(Calculations!K13)=0,"",Calculations!K13),"")</f>
        <v>44805</v>
      </c>
      <c r="M5" s="160">
        <f>IFERROR(IF(LEN(Calculations!L13)=0,"",Calculations!L13),"")</f>
        <v>44835</v>
      </c>
      <c r="N5" s="160">
        <f>IFERROR(IF(LEN(Calculations!M13)=0,"",Calculations!M13),"")</f>
        <v>44866</v>
      </c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1"/>
      <c r="AM5" s="162"/>
    </row>
    <row r="6" spans="1:39" ht="18" customHeight="1" x14ac:dyDescent="0.25">
      <c r="A6" s="63"/>
      <c r="B6" s="155" t="s">
        <v>2</v>
      </c>
      <c r="C6" s="144">
        <v>2400</v>
      </c>
      <c r="D6" s="98">
        <v>9600</v>
      </c>
      <c r="E6" s="98">
        <v>19200</v>
      </c>
      <c r="F6" s="98">
        <v>28800</v>
      </c>
      <c r="G6" s="98">
        <v>38400</v>
      </c>
      <c r="H6" s="98">
        <v>48000</v>
      </c>
      <c r="I6" s="98">
        <v>48000</v>
      </c>
      <c r="J6" s="98">
        <v>48000</v>
      </c>
      <c r="K6" s="98">
        <v>48000</v>
      </c>
      <c r="L6" s="98">
        <v>48000</v>
      </c>
      <c r="M6" s="98">
        <v>48000</v>
      </c>
      <c r="N6" s="98">
        <v>48000</v>
      </c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138"/>
    </row>
    <row r="7" spans="1:39" ht="18" customHeight="1" x14ac:dyDescent="0.25">
      <c r="A7" s="63"/>
      <c r="B7" s="155" t="s">
        <v>3</v>
      </c>
      <c r="C7" s="144">
        <v>288</v>
      </c>
      <c r="D7" s="98">
        <v>1152</v>
      </c>
      <c r="E7" s="98">
        <v>2304</v>
      </c>
      <c r="F7" s="98">
        <v>3456</v>
      </c>
      <c r="G7" s="98">
        <v>4608</v>
      </c>
      <c r="H7" s="98">
        <v>5760</v>
      </c>
      <c r="I7" s="98">
        <v>5760</v>
      </c>
      <c r="J7" s="98">
        <v>5760</v>
      </c>
      <c r="K7" s="98">
        <v>5760</v>
      </c>
      <c r="L7" s="98">
        <v>5760</v>
      </c>
      <c r="M7" s="98">
        <v>5760</v>
      </c>
      <c r="N7" s="98">
        <v>5760</v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138"/>
    </row>
    <row r="8" spans="1:39" ht="20.100000000000001" customHeight="1" x14ac:dyDescent="0.25">
      <c r="A8" s="63"/>
      <c r="B8" s="156" t="s">
        <v>4</v>
      </c>
      <c r="C8" s="157">
        <f>IFERROR(C6-C7,"")</f>
        <v>2112</v>
      </c>
      <c r="D8" s="102">
        <f t="shared" ref="D8:N8" si="0">IFERROR(D6-D7,"")</f>
        <v>8448</v>
      </c>
      <c r="E8" s="102">
        <f t="shared" si="0"/>
        <v>16896</v>
      </c>
      <c r="F8" s="102">
        <f t="shared" si="0"/>
        <v>25344</v>
      </c>
      <c r="G8" s="102">
        <f t="shared" si="0"/>
        <v>33792</v>
      </c>
      <c r="H8" s="102">
        <f t="shared" si="0"/>
        <v>42240</v>
      </c>
      <c r="I8" s="102">
        <f t="shared" si="0"/>
        <v>42240</v>
      </c>
      <c r="J8" s="102">
        <f t="shared" si="0"/>
        <v>42240</v>
      </c>
      <c r="K8" s="102">
        <f t="shared" si="0"/>
        <v>42240</v>
      </c>
      <c r="L8" s="102">
        <f t="shared" si="0"/>
        <v>42240</v>
      </c>
      <c r="M8" s="102">
        <f t="shared" si="0"/>
        <v>42240</v>
      </c>
      <c r="N8" s="102">
        <f t="shared" si="0"/>
        <v>42240</v>
      </c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54"/>
      <c r="AM8" s="138"/>
    </row>
    <row r="9" spans="1:39" ht="18" customHeight="1" x14ac:dyDescent="0.25">
      <c r="A9" s="63"/>
      <c r="B9" s="142" t="s">
        <v>5</v>
      </c>
      <c r="C9" s="144">
        <v>2000</v>
      </c>
      <c r="D9" s="98">
        <v>2600</v>
      </c>
      <c r="E9" s="98">
        <v>3380</v>
      </c>
      <c r="F9" s="98">
        <v>4394</v>
      </c>
      <c r="G9" s="98">
        <v>5712.2</v>
      </c>
      <c r="H9" s="98">
        <v>7425.86</v>
      </c>
      <c r="I9" s="98">
        <v>9653.6180000000004</v>
      </c>
      <c r="J9" s="98">
        <v>12549.7034</v>
      </c>
      <c r="K9" s="98">
        <v>16314.614420000002</v>
      </c>
      <c r="L9" s="98">
        <v>21208.998746000001</v>
      </c>
      <c r="M9" s="98">
        <v>27571.698369800004</v>
      </c>
      <c r="N9" s="98">
        <v>35843.207880740003</v>
      </c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138"/>
    </row>
    <row r="10" spans="1:39" ht="18" customHeight="1" x14ac:dyDescent="0.25">
      <c r="A10" s="63"/>
      <c r="B10" s="142" t="s">
        <v>6</v>
      </c>
      <c r="C10" s="144">
        <v>0</v>
      </c>
      <c r="D10" s="98">
        <v>2000</v>
      </c>
      <c r="E10" s="98">
        <v>2000</v>
      </c>
      <c r="F10" s="98">
        <v>2300</v>
      </c>
      <c r="G10" s="98">
        <v>2645</v>
      </c>
      <c r="H10" s="98">
        <v>3041.7499999999995</v>
      </c>
      <c r="I10" s="98">
        <v>3498.0124999999994</v>
      </c>
      <c r="J10" s="98">
        <v>4022.7143749999991</v>
      </c>
      <c r="K10" s="98">
        <v>4626.121531249999</v>
      </c>
      <c r="L10" s="98">
        <v>5320.0397609374986</v>
      </c>
      <c r="M10" s="98">
        <v>6118.0457250781228</v>
      </c>
      <c r="N10" s="98">
        <v>7035.7525838398406</v>
      </c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138"/>
    </row>
    <row r="11" spans="1:39" ht="18" customHeight="1" x14ac:dyDescent="0.25">
      <c r="A11" s="63"/>
      <c r="B11" s="142" t="s">
        <v>7</v>
      </c>
      <c r="C11" s="144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138"/>
    </row>
    <row r="12" spans="1:39" ht="18" hidden="1" customHeight="1" outlineLevel="1" x14ac:dyDescent="0.25">
      <c r="A12" s="63"/>
      <c r="B12" s="67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138"/>
    </row>
    <row r="13" spans="1:39" ht="18" hidden="1" customHeight="1" outlineLevel="1" x14ac:dyDescent="0.25">
      <c r="A13" s="63"/>
      <c r="B13" s="67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138"/>
    </row>
    <row r="14" spans="1:39" ht="18" hidden="1" customHeight="1" outlineLevel="1" x14ac:dyDescent="0.25">
      <c r="A14" s="63"/>
      <c r="B14" s="67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138"/>
    </row>
    <row r="15" spans="1:39" ht="18" hidden="1" customHeight="1" outlineLevel="1" x14ac:dyDescent="0.25">
      <c r="A15" s="63"/>
      <c r="B15" s="6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138"/>
    </row>
    <row r="16" spans="1:39" ht="18" hidden="1" customHeight="1" outlineLevel="1" x14ac:dyDescent="0.25">
      <c r="A16" s="63"/>
      <c r="B16" s="6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138"/>
    </row>
    <row r="17" spans="1:39" ht="18" hidden="1" customHeight="1" outlineLevel="1" x14ac:dyDescent="0.25">
      <c r="A17" s="63"/>
      <c r="B17" s="6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138"/>
    </row>
    <row r="18" spans="1:39" ht="18" hidden="1" customHeight="1" outlineLevel="1" x14ac:dyDescent="0.25">
      <c r="A18" s="63"/>
      <c r="B18" s="67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138"/>
    </row>
    <row r="19" spans="1:39" ht="18" hidden="1" customHeight="1" outlineLevel="1" x14ac:dyDescent="0.25">
      <c r="A19" s="63"/>
      <c r="B19" s="67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138"/>
    </row>
    <row r="20" spans="1:39" ht="18" hidden="1" customHeight="1" outlineLevel="1" x14ac:dyDescent="0.25">
      <c r="A20" s="63"/>
      <c r="B20" s="67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138"/>
    </row>
    <row r="21" spans="1:39" ht="18" hidden="1" customHeight="1" outlineLevel="1" x14ac:dyDescent="0.25">
      <c r="A21" s="63"/>
      <c r="B21" s="67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138"/>
    </row>
    <row r="22" spans="1:39" ht="20.100000000000001" customHeight="1" collapsed="1" x14ac:dyDescent="0.25">
      <c r="A22" s="63"/>
      <c r="B22" s="68" t="s">
        <v>8</v>
      </c>
      <c r="C22" s="99">
        <f>IFERROR(SUM(C9:C21),"")</f>
        <v>2000</v>
      </c>
      <c r="D22" s="99">
        <f t="shared" ref="D22:N22" si="1">IFERROR(SUM(D9:D21),"")</f>
        <v>4600</v>
      </c>
      <c r="E22" s="99">
        <f t="shared" si="1"/>
        <v>5380</v>
      </c>
      <c r="F22" s="99">
        <f t="shared" si="1"/>
        <v>6694</v>
      </c>
      <c r="G22" s="99">
        <f t="shared" si="1"/>
        <v>8357.2000000000007</v>
      </c>
      <c r="H22" s="99">
        <f t="shared" si="1"/>
        <v>10467.609999999999</v>
      </c>
      <c r="I22" s="99">
        <f t="shared" si="1"/>
        <v>13151.630499999999</v>
      </c>
      <c r="J22" s="99">
        <f t="shared" si="1"/>
        <v>16572.417774999998</v>
      </c>
      <c r="K22" s="99">
        <f t="shared" si="1"/>
        <v>20940.735951250001</v>
      </c>
      <c r="L22" s="99">
        <f t="shared" si="1"/>
        <v>26529.038506937501</v>
      </c>
      <c r="M22" s="99">
        <f t="shared" si="1"/>
        <v>33689.74409487813</v>
      </c>
      <c r="N22" s="99">
        <f t="shared" si="1"/>
        <v>42878.960464579846</v>
      </c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138"/>
    </row>
    <row r="23" spans="1:39" ht="20.100000000000001" customHeight="1" x14ac:dyDescent="0.25">
      <c r="A23" s="63"/>
      <c r="B23" s="69" t="s">
        <v>60</v>
      </c>
      <c r="C23" s="100">
        <f>IFERROR(C8+C22,"")</f>
        <v>4112</v>
      </c>
      <c r="D23" s="100">
        <f t="shared" ref="D23:N23" si="2">IFERROR(D8+D22,"")</f>
        <v>13048</v>
      </c>
      <c r="E23" s="100">
        <f t="shared" si="2"/>
        <v>22276</v>
      </c>
      <c r="F23" s="100">
        <f t="shared" si="2"/>
        <v>32038</v>
      </c>
      <c r="G23" s="100">
        <f t="shared" si="2"/>
        <v>42149.2</v>
      </c>
      <c r="H23" s="100">
        <f t="shared" si="2"/>
        <v>52707.61</v>
      </c>
      <c r="I23" s="100">
        <f t="shared" si="2"/>
        <v>55391.630499999999</v>
      </c>
      <c r="J23" s="100">
        <f t="shared" si="2"/>
        <v>58812.417774999994</v>
      </c>
      <c r="K23" s="100">
        <f t="shared" si="2"/>
        <v>63180.735951249997</v>
      </c>
      <c r="L23" s="100">
        <f t="shared" si="2"/>
        <v>68769.038506937504</v>
      </c>
      <c r="M23" s="100">
        <f t="shared" si="2"/>
        <v>75929.74409487813</v>
      </c>
      <c r="N23" s="100">
        <f t="shared" si="2"/>
        <v>85118.960464579839</v>
      </c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38"/>
    </row>
    <row r="24" spans="1:39" ht="6.95" customHeight="1" x14ac:dyDescent="0.25">
      <c r="A24" s="63"/>
      <c r="B24" s="8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39"/>
    </row>
    <row r="25" spans="1:39" ht="21.95" customHeight="1" x14ac:dyDescent="0.25">
      <c r="A25" s="63"/>
      <c r="B25" s="70" t="s">
        <v>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138"/>
    </row>
    <row r="26" spans="1:39" ht="18" customHeight="1" x14ac:dyDescent="0.25">
      <c r="A26" s="63"/>
      <c r="B26" s="143" t="s">
        <v>49</v>
      </c>
      <c r="C26" s="151">
        <v>60000</v>
      </c>
      <c r="D26" s="107">
        <v>10000</v>
      </c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52"/>
      <c r="AM26" s="138"/>
    </row>
    <row r="27" spans="1:39" ht="18" customHeight="1" x14ac:dyDescent="0.25">
      <c r="A27" s="63"/>
      <c r="B27" s="142" t="s">
        <v>50</v>
      </c>
      <c r="C27" s="144">
        <v>5000</v>
      </c>
      <c r="D27" s="98">
        <v>5000</v>
      </c>
      <c r="E27" s="98">
        <v>5000</v>
      </c>
      <c r="F27" s="98">
        <v>5000</v>
      </c>
      <c r="G27" s="98">
        <v>5000</v>
      </c>
      <c r="H27" s="98">
        <v>5000</v>
      </c>
      <c r="I27" s="98">
        <v>5000</v>
      </c>
      <c r="J27" s="98">
        <v>5000</v>
      </c>
      <c r="K27" s="98">
        <v>5000</v>
      </c>
      <c r="L27" s="98">
        <v>5000</v>
      </c>
      <c r="M27" s="98">
        <v>5000</v>
      </c>
      <c r="N27" s="98">
        <v>5000</v>
      </c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153"/>
      <c r="AM27" s="138"/>
    </row>
    <row r="28" spans="1:39" ht="18" customHeight="1" x14ac:dyDescent="0.25">
      <c r="A28" s="63"/>
      <c r="B28" s="142" t="s">
        <v>51</v>
      </c>
      <c r="C28" s="144">
        <v>600</v>
      </c>
      <c r="D28" s="98">
        <v>600</v>
      </c>
      <c r="E28" s="98">
        <v>600</v>
      </c>
      <c r="F28" s="98">
        <v>600</v>
      </c>
      <c r="G28" s="98">
        <v>600</v>
      </c>
      <c r="H28" s="98">
        <v>600</v>
      </c>
      <c r="I28" s="98">
        <v>600</v>
      </c>
      <c r="J28" s="98">
        <v>600</v>
      </c>
      <c r="K28" s="98">
        <v>600</v>
      </c>
      <c r="L28" s="98">
        <v>600</v>
      </c>
      <c r="M28" s="98">
        <v>600</v>
      </c>
      <c r="N28" s="98">
        <v>600</v>
      </c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153"/>
      <c r="AM28" s="138"/>
    </row>
    <row r="29" spans="1:39" ht="18" customHeight="1" x14ac:dyDescent="0.25">
      <c r="A29" s="63"/>
      <c r="B29" s="142" t="s">
        <v>52</v>
      </c>
      <c r="C29" s="144">
        <v>200</v>
      </c>
      <c r="D29" s="98">
        <v>200</v>
      </c>
      <c r="E29" s="98">
        <v>200</v>
      </c>
      <c r="F29" s="98">
        <v>200</v>
      </c>
      <c r="G29" s="98">
        <v>200</v>
      </c>
      <c r="H29" s="98">
        <v>200</v>
      </c>
      <c r="I29" s="98">
        <v>200</v>
      </c>
      <c r="J29" s="98">
        <v>200</v>
      </c>
      <c r="K29" s="98">
        <v>200</v>
      </c>
      <c r="L29" s="98">
        <v>200</v>
      </c>
      <c r="M29" s="98">
        <v>200</v>
      </c>
      <c r="N29" s="98">
        <v>200</v>
      </c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153"/>
      <c r="AM29" s="138"/>
    </row>
    <row r="30" spans="1:39" ht="18" customHeight="1" x14ac:dyDescent="0.25">
      <c r="A30" s="63"/>
      <c r="B30" s="142" t="s">
        <v>53</v>
      </c>
      <c r="C30" s="144">
        <v>500</v>
      </c>
      <c r="D30" s="98">
        <v>500</v>
      </c>
      <c r="E30" s="98">
        <v>500</v>
      </c>
      <c r="F30" s="98">
        <v>500</v>
      </c>
      <c r="G30" s="98">
        <v>500</v>
      </c>
      <c r="H30" s="98">
        <v>500</v>
      </c>
      <c r="I30" s="98">
        <v>500</v>
      </c>
      <c r="J30" s="98">
        <v>500</v>
      </c>
      <c r="K30" s="98">
        <v>500</v>
      </c>
      <c r="L30" s="98">
        <v>500</v>
      </c>
      <c r="M30" s="98">
        <v>500</v>
      </c>
      <c r="N30" s="98">
        <v>500</v>
      </c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153"/>
      <c r="AM30" s="138"/>
    </row>
    <row r="31" spans="1:39" ht="18" customHeight="1" x14ac:dyDescent="0.25">
      <c r="A31" s="63"/>
      <c r="B31" s="142" t="s">
        <v>54</v>
      </c>
      <c r="C31" s="144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153"/>
      <c r="AM31" s="138"/>
    </row>
    <row r="32" spans="1:39" ht="18" customHeight="1" x14ac:dyDescent="0.25">
      <c r="A32" s="63"/>
      <c r="B32" s="165" t="s">
        <v>62</v>
      </c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7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153"/>
      <c r="AM32" s="138"/>
    </row>
    <row r="33" spans="1:39" ht="18" customHeight="1" x14ac:dyDescent="0.25">
      <c r="A33" s="63"/>
      <c r="B33" s="165" t="s">
        <v>63</v>
      </c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7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153"/>
      <c r="AM33" s="138"/>
    </row>
    <row r="34" spans="1:39" ht="18" customHeight="1" x14ac:dyDescent="0.25">
      <c r="A34" s="63"/>
      <c r="B34" s="165" t="s">
        <v>64</v>
      </c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7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153"/>
      <c r="AM34" s="138"/>
    </row>
    <row r="35" spans="1:39" ht="18" customHeight="1" x14ac:dyDescent="0.25">
      <c r="A35" s="63"/>
      <c r="B35" s="165" t="s">
        <v>65</v>
      </c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7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153"/>
      <c r="AM35" s="138"/>
    </row>
    <row r="36" spans="1:39" ht="18" customHeight="1" x14ac:dyDescent="0.25">
      <c r="A36" s="63"/>
      <c r="B36" s="165" t="s">
        <v>66</v>
      </c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7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153"/>
      <c r="AM36" s="138"/>
    </row>
    <row r="37" spans="1:39" ht="18" customHeight="1" x14ac:dyDescent="0.25">
      <c r="A37" s="63"/>
      <c r="B37" s="165" t="s">
        <v>67</v>
      </c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7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153"/>
      <c r="AM37" s="138"/>
    </row>
    <row r="38" spans="1:39" ht="18" customHeight="1" x14ac:dyDescent="0.25">
      <c r="A38" s="63"/>
      <c r="B38" s="165" t="s">
        <v>68</v>
      </c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7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153"/>
      <c r="AM38" s="138"/>
    </row>
    <row r="39" spans="1:39" ht="18" customHeight="1" x14ac:dyDescent="0.25">
      <c r="A39" s="63"/>
      <c r="B39" s="165" t="s">
        <v>69</v>
      </c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7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153"/>
      <c r="AM39" s="138"/>
    </row>
    <row r="40" spans="1:39" ht="18" customHeight="1" x14ac:dyDescent="0.25">
      <c r="A40" s="63"/>
      <c r="B40" s="165" t="s">
        <v>70</v>
      </c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67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153"/>
      <c r="AM40" s="138"/>
    </row>
    <row r="41" spans="1:39" ht="18" customHeight="1" x14ac:dyDescent="0.25">
      <c r="A41" s="63"/>
      <c r="B41" s="165" t="s">
        <v>71</v>
      </c>
      <c r="C41" s="166"/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7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153"/>
      <c r="AM41" s="138"/>
    </row>
    <row r="42" spans="1:39" ht="18" customHeight="1" x14ac:dyDescent="0.25">
      <c r="A42" s="63"/>
      <c r="B42" s="165" t="s">
        <v>54</v>
      </c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7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153"/>
      <c r="AM42" s="138"/>
    </row>
    <row r="43" spans="1:39" ht="18" customHeight="1" x14ac:dyDescent="0.25">
      <c r="A43" s="63"/>
      <c r="B43" s="168" t="s">
        <v>72</v>
      </c>
      <c r="C43" s="169"/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70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153"/>
      <c r="AM43" s="138"/>
    </row>
    <row r="44" spans="1:39" ht="18" hidden="1" customHeight="1" outlineLevel="1" x14ac:dyDescent="0.25">
      <c r="A44" s="63"/>
      <c r="B44" s="72"/>
      <c r="C44" s="144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153"/>
      <c r="AM44" s="138"/>
    </row>
    <row r="45" spans="1:39" ht="18" hidden="1" customHeight="1" outlineLevel="1" x14ac:dyDescent="0.25">
      <c r="A45" s="63"/>
      <c r="B45" s="72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138"/>
    </row>
    <row r="46" spans="1:39" ht="18" hidden="1" customHeight="1" outlineLevel="1" x14ac:dyDescent="0.25">
      <c r="A46" s="63"/>
      <c r="B46" s="72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138"/>
    </row>
    <row r="47" spans="1:39" ht="18" hidden="1" customHeight="1" outlineLevel="1" x14ac:dyDescent="0.25">
      <c r="A47" s="63"/>
      <c r="B47" s="72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138"/>
    </row>
    <row r="48" spans="1:39" ht="18" hidden="1" customHeight="1" outlineLevel="1" x14ac:dyDescent="0.25">
      <c r="A48" s="63"/>
      <c r="B48" s="72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138"/>
    </row>
    <row r="49" spans="1:39" ht="18" hidden="1" customHeight="1" outlineLevel="1" x14ac:dyDescent="0.25">
      <c r="A49" s="63"/>
      <c r="B49" s="72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138"/>
    </row>
    <row r="50" spans="1:39" ht="18" hidden="1" customHeight="1" outlineLevel="1" x14ac:dyDescent="0.25">
      <c r="A50" s="63"/>
      <c r="B50" s="72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138"/>
    </row>
    <row r="51" spans="1:39" ht="18" hidden="1" customHeight="1" outlineLevel="1" x14ac:dyDescent="0.25">
      <c r="A51" s="63"/>
      <c r="B51" s="72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138"/>
    </row>
    <row r="52" spans="1:39" ht="18" hidden="1" customHeight="1" outlineLevel="1" x14ac:dyDescent="0.25">
      <c r="A52" s="63"/>
      <c r="B52" s="72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138"/>
    </row>
    <row r="53" spans="1:39" ht="18" hidden="1" customHeight="1" outlineLevel="1" x14ac:dyDescent="0.25">
      <c r="A53" s="63"/>
      <c r="B53" s="72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138"/>
    </row>
    <row r="54" spans="1:39" ht="18" hidden="1" customHeight="1" outlineLevel="1" x14ac:dyDescent="0.25">
      <c r="A54" s="63"/>
      <c r="B54" s="72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138"/>
    </row>
    <row r="55" spans="1:39" ht="18" hidden="1" customHeight="1" outlineLevel="1" x14ac:dyDescent="0.25">
      <c r="A55" s="63"/>
      <c r="B55" s="72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138"/>
    </row>
    <row r="56" spans="1:39" ht="18" hidden="1" customHeight="1" outlineLevel="1" x14ac:dyDescent="0.25">
      <c r="A56" s="63"/>
      <c r="B56" s="72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138"/>
    </row>
    <row r="57" spans="1:39" ht="18" hidden="1" customHeight="1" outlineLevel="1" x14ac:dyDescent="0.25">
      <c r="A57" s="63"/>
      <c r="B57" s="72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138"/>
    </row>
    <row r="58" spans="1:39" ht="18" hidden="1" customHeight="1" outlineLevel="1" x14ac:dyDescent="0.25">
      <c r="A58" s="63"/>
      <c r="B58" s="72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138"/>
    </row>
    <row r="59" spans="1:39" ht="18" hidden="1" customHeight="1" outlineLevel="1" x14ac:dyDescent="0.25">
      <c r="A59" s="63"/>
      <c r="B59" s="72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138"/>
    </row>
    <row r="60" spans="1:39" ht="20.100000000000001" customHeight="1" collapsed="1" x14ac:dyDescent="0.25">
      <c r="A60" s="63"/>
      <c r="B60" s="68" t="s">
        <v>10</v>
      </c>
      <c r="C60" s="102">
        <f>IFERROR(SUM(C26:C31),"")</f>
        <v>66300</v>
      </c>
      <c r="D60" s="102">
        <f t="shared" ref="D60:N60" si="3">IFERROR(SUM(D26:D31),"")</f>
        <v>16300</v>
      </c>
      <c r="E60" s="102">
        <f t="shared" si="3"/>
        <v>6300</v>
      </c>
      <c r="F60" s="102">
        <f t="shared" si="3"/>
        <v>6300</v>
      </c>
      <c r="G60" s="102">
        <f t="shared" si="3"/>
        <v>6300</v>
      </c>
      <c r="H60" s="102">
        <f t="shared" si="3"/>
        <v>6300</v>
      </c>
      <c r="I60" s="102">
        <f t="shared" si="3"/>
        <v>6300</v>
      </c>
      <c r="J60" s="102">
        <f t="shared" si="3"/>
        <v>6300</v>
      </c>
      <c r="K60" s="102">
        <f t="shared" si="3"/>
        <v>6300</v>
      </c>
      <c r="L60" s="102">
        <f t="shared" si="3"/>
        <v>6300</v>
      </c>
      <c r="M60" s="102">
        <f t="shared" si="3"/>
        <v>6300</v>
      </c>
      <c r="N60" s="102">
        <f t="shared" si="3"/>
        <v>6300</v>
      </c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38"/>
    </row>
    <row r="61" spans="1:39" ht="18" customHeight="1" x14ac:dyDescent="0.25">
      <c r="A61" s="63"/>
      <c r="B61" s="72" t="s">
        <v>55</v>
      </c>
      <c r="C61" s="98">
        <v>500</v>
      </c>
      <c r="D61" s="98">
        <v>500</v>
      </c>
      <c r="E61" s="98">
        <v>500</v>
      </c>
      <c r="F61" s="98">
        <v>500</v>
      </c>
      <c r="G61" s="98">
        <v>500</v>
      </c>
      <c r="H61" s="98">
        <v>500</v>
      </c>
      <c r="I61" s="98">
        <v>500</v>
      </c>
      <c r="J61" s="98">
        <v>500</v>
      </c>
      <c r="K61" s="98">
        <v>500</v>
      </c>
      <c r="L61" s="98">
        <v>500</v>
      </c>
      <c r="M61" s="98">
        <v>500</v>
      </c>
      <c r="N61" s="98">
        <v>500</v>
      </c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138"/>
    </row>
    <row r="62" spans="1:39" ht="18" customHeight="1" x14ac:dyDescent="0.25">
      <c r="A62" s="63"/>
      <c r="B62" s="72" t="s">
        <v>11</v>
      </c>
      <c r="C62" s="98">
        <v>300</v>
      </c>
      <c r="D62" s="98">
        <v>300</v>
      </c>
      <c r="E62" s="98">
        <v>300</v>
      </c>
      <c r="F62" s="98">
        <v>300</v>
      </c>
      <c r="G62" s="98">
        <v>300</v>
      </c>
      <c r="H62" s="98">
        <v>300</v>
      </c>
      <c r="I62" s="98">
        <v>300</v>
      </c>
      <c r="J62" s="98">
        <v>300</v>
      </c>
      <c r="K62" s="98">
        <v>300</v>
      </c>
      <c r="L62" s="98">
        <v>300</v>
      </c>
      <c r="M62" s="98">
        <v>300</v>
      </c>
      <c r="N62" s="98">
        <v>300</v>
      </c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138"/>
    </row>
    <row r="63" spans="1:39" ht="18" hidden="1" customHeight="1" outlineLevel="1" x14ac:dyDescent="0.25">
      <c r="A63" s="63"/>
      <c r="B63" s="72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138"/>
    </row>
    <row r="64" spans="1:39" ht="18" hidden="1" customHeight="1" outlineLevel="1" x14ac:dyDescent="0.25">
      <c r="A64" s="63"/>
      <c r="B64" s="72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138"/>
    </row>
    <row r="65" spans="1:39" ht="18" hidden="1" customHeight="1" outlineLevel="1" x14ac:dyDescent="0.25">
      <c r="A65" s="63"/>
      <c r="B65" s="72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138"/>
    </row>
    <row r="66" spans="1:39" ht="18" hidden="1" customHeight="1" outlineLevel="1" x14ac:dyDescent="0.25">
      <c r="A66" s="63"/>
      <c r="B66" s="72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138"/>
    </row>
    <row r="67" spans="1:39" ht="18" hidden="1" customHeight="1" outlineLevel="1" x14ac:dyDescent="0.25">
      <c r="A67" s="63"/>
      <c r="B67" s="72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138"/>
    </row>
    <row r="68" spans="1:39" ht="18" hidden="1" customHeight="1" outlineLevel="1" x14ac:dyDescent="0.25">
      <c r="A68" s="63"/>
      <c r="B68" s="72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138"/>
    </row>
    <row r="69" spans="1:39" ht="18" hidden="1" customHeight="1" outlineLevel="1" x14ac:dyDescent="0.25">
      <c r="A69" s="63"/>
      <c r="B69" s="72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138"/>
    </row>
    <row r="70" spans="1:39" ht="18" hidden="1" customHeight="1" outlineLevel="1" x14ac:dyDescent="0.25">
      <c r="A70" s="63"/>
      <c r="B70" s="72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138"/>
    </row>
    <row r="71" spans="1:39" ht="18" hidden="1" customHeight="1" outlineLevel="1" x14ac:dyDescent="0.25">
      <c r="A71" s="63"/>
      <c r="B71" s="72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138"/>
    </row>
    <row r="72" spans="1:39" ht="18" hidden="1" customHeight="1" outlineLevel="1" x14ac:dyDescent="0.25">
      <c r="A72" s="63"/>
      <c r="B72" s="72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138"/>
    </row>
    <row r="73" spans="1:39" ht="18" hidden="1" customHeight="1" outlineLevel="1" x14ac:dyDescent="0.25">
      <c r="A73" s="63"/>
      <c r="B73" s="72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138"/>
    </row>
    <row r="74" spans="1:39" ht="18" hidden="1" customHeight="1" outlineLevel="1" x14ac:dyDescent="0.25">
      <c r="A74" s="63"/>
      <c r="B74" s="72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138"/>
    </row>
    <row r="75" spans="1:39" ht="18" hidden="1" customHeight="1" outlineLevel="1" x14ac:dyDescent="0.25">
      <c r="A75" s="63"/>
      <c r="B75" s="72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138"/>
    </row>
    <row r="76" spans="1:39" ht="18" hidden="1" customHeight="1" outlineLevel="1" x14ac:dyDescent="0.25">
      <c r="A76" s="63"/>
      <c r="B76" s="72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138"/>
    </row>
    <row r="77" spans="1:39" ht="18" hidden="1" customHeight="1" outlineLevel="1" x14ac:dyDescent="0.25">
      <c r="A77" s="63"/>
      <c r="B77" s="72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138"/>
    </row>
    <row r="78" spans="1:39" ht="18" hidden="1" customHeight="1" outlineLevel="1" x14ac:dyDescent="0.25">
      <c r="A78" s="63"/>
      <c r="B78" s="72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138"/>
    </row>
    <row r="79" spans="1:39" ht="20.100000000000001" customHeight="1" collapsed="1" x14ac:dyDescent="0.25">
      <c r="A79" s="63"/>
      <c r="B79" s="68" t="s">
        <v>12</v>
      </c>
      <c r="C79" s="102">
        <f>IFERROR(SUM(C61:C78),"")</f>
        <v>800</v>
      </c>
      <c r="D79" s="102">
        <f t="shared" ref="D79:N79" si="4">IFERROR(SUM(D61:D78),"")</f>
        <v>800</v>
      </c>
      <c r="E79" s="102">
        <f t="shared" si="4"/>
        <v>800</v>
      </c>
      <c r="F79" s="102">
        <f t="shared" si="4"/>
        <v>800</v>
      </c>
      <c r="G79" s="102">
        <f t="shared" si="4"/>
        <v>800</v>
      </c>
      <c r="H79" s="102">
        <f t="shared" si="4"/>
        <v>800</v>
      </c>
      <c r="I79" s="102">
        <f t="shared" si="4"/>
        <v>800</v>
      </c>
      <c r="J79" s="102">
        <f t="shared" si="4"/>
        <v>800</v>
      </c>
      <c r="K79" s="102">
        <f t="shared" si="4"/>
        <v>800</v>
      </c>
      <c r="L79" s="102">
        <f t="shared" si="4"/>
        <v>800</v>
      </c>
      <c r="M79" s="102">
        <f t="shared" si="4"/>
        <v>800</v>
      </c>
      <c r="N79" s="102">
        <f t="shared" si="4"/>
        <v>800</v>
      </c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38"/>
    </row>
    <row r="80" spans="1:39" ht="20.100000000000001" customHeight="1" x14ac:dyDescent="0.25">
      <c r="A80" s="63"/>
      <c r="B80" s="69" t="s">
        <v>13</v>
      </c>
      <c r="C80" s="146">
        <f>IFERROR(C60+C79,"")</f>
        <v>67100</v>
      </c>
      <c r="D80" s="146">
        <f t="shared" ref="D80:N80" si="5">IFERROR(D60+D79,"")</f>
        <v>17100</v>
      </c>
      <c r="E80" s="146">
        <f t="shared" si="5"/>
        <v>7100</v>
      </c>
      <c r="F80" s="146">
        <f t="shared" si="5"/>
        <v>7100</v>
      </c>
      <c r="G80" s="146">
        <f t="shared" si="5"/>
        <v>7100</v>
      </c>
      <c r="H80" s="146">
        <f t="shared" si="5"/>
        <v>7100</v>
      </c>
      <c r="I80" s="146">
        <f t="shared" si="5"/>
        <v>7100</v>
      </c>
      <c r="J80" s="146">
        <f t="shared" si="5"/>
        <v>7100</v>
      </c>
      <c r="K80" s="146">
        <f t="shared" si="5"/>
        <v>7100</v>
      </c>
      <c r="L80" s="146">
        <f t="shared" si="5"/>
        <v>7100</v>
      </c>
      <c r="M80" s="146">
        <f t="shared" si="5"/>
        <v>7100</v>
      </c>
      <c r="N80" s="146">
        <f t="shared" si="5"/>
        <v>7100</v>
      </c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38"/>
    </row>
    <row r="81" spans="1:39" ht="6.95" customHeight="1" x14ac:dyDescent="0.25">
      <c r="A81" s="63"/>
      <c r="B81" s="82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39"/>
    </row>
    <row r="82" spans="1:39" ht="21.95" customHeight="1" x14ac:dyDescent="0.25">
      <c r="A82" s="63"/>
      <c r="B82" s="80" t="s">
        <v>61</v>
      </c>
      <c r="C82" s="145">
        <f>IFERROR(IF(LEN(C23)=0,"",C23-C80),"")</f>
        <v>-62988</v>
      </c>
      <c r="D82" s="145">
        <f t="shared" ref="D82:N82" si="6">IFERROR(IF(LEN(D23)=0,"",D23-D80),"")</f>
        <v>-4052</v>
      </c>
      <c r="E82" s="145">
        <f t="shared" si="6"/>
        <v>15176</v>
      </c>
      <c r="F82" s="145">
        <f t="shared" si="6"/>
        <v>24938</v>
      </c>
      <c r="G82" s="145">
        <f t="shared" si="6"/>
        <v>35049.199999999997</v>
      </c>
      <c r="H82" s="145">
        <f t="shared" si="6"/>
        <v>45607.61</v>
      </c>
      <c r="I82" s="145">
        <f t="shared" si="6"/>
        <v>48291.630499999999</v>
      </c>
      <c r="J82" s="145">
        <f t="shared" si="6"/>
        <v>51712.417774999994</v>
      </c>
      <c r="K82" s="145">
        <f t="shared" si="6"/>
        <v>56080.735951249997</v>
      </c>
      <c r="L82" s="145">
        <f t="shared" si="6"/>
        <v>61669.038506937504</v>
      </c>
      <c r="M82" s="145">
        <f t="shared" si="6"/>
        <v>68829.74409487813</v>
      </c>
      <c r="N82" s="145">
        <f t="shared" si="6"/>
        <v>78018.960464579839</v>
      </c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38"/>
    </row>
    <row r="83" spans="1:39" ht="6.95" customHeight="1" x14ac:dyDescent="0.25">
      <c r="A83" s="63"/>
      <c r="B83" s="83"/>
      <c r="C83" s="104"/>
      <c r="D83" s="104"/>
      <c r="E83" s="104"/>
      <c r="F83" s="104"/>
      <c r="G83" s="104"/>
      <c r="H83" s="104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39"/>
    </row>
    <row r="84" spans="1:39" ht="21.95" customHeight="1" x14ac:dyDescent="0.25">
      <c r="A84" s="63"/>
      <c r="B84" s="149" t="s">
        <v>40</v>
      </c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38"/>
    </row>
    <row r="85" spans="1:39" ht="18" customHeight="1" x14ac:dyDescent="0.25">
      <c r="A85" s="63"/>
      <c r="B85" s="73" t="s">
        <v>38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38"/>
    </row>
    <row r="86" spans="1:39" ht="18" customHeight="1" x14ac:dyDescent="0.25">
      <c r="A86" s="63"/>
      <c r="B86" s="74" t="s">
        <v>5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38"/>
    </row>
    <row r="87" spans="1:39" ht="6.95" customHeight="1" x14ac:dyDescent="0.25">
      <c r="A87" s="63"/>
      <c r="B87" s="86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39"/>
    </row>
    <row r="88" spans="1:39" ht="21.95" customHeight="1" x14ac:dyDescent="0.25">
      <c r="A88" s="63"/>
      <c r="B88" s="149" t="s">
        <v>14</v>
      </c>
      <c r="C88" s="150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138"/>
    </row>
    <row r="89" spans="1:39" ht="18" customHeight="1" x14ac:dyDescent="0.25">
      <c r="A89" s="63"/>
      <c r="B89" s="76" t="s">
        <v>56</v>
      </c>
      <c r="C89" s="107">
        <v>0</v>
      </c>
      <c r="D89" s="107">
        <v>0</v>
      </c>
      <c r="E89" s="107">
        <v>176.4</v>
      </c>
      <c r="F89" s="107">
        <v>1640.7</v>
      </c>
      <c r="G89" s="107">
        <v>3157.3799999999997</v>
      </c>
      <c r="H89" s="107">
        <v>4741.1414999999997</v>
      </c>
      <c r="I89" s="107">
        <v>5143.7445749999997</v>
      </c>
      <c r="J89" s="107">
        <v>5656.8626662499992</v>
      </c>
      <c r="K89" s="107">
        <v>6312.1103926874994</v>
      </c>
      <c r="L89" s="107">
        <v>7150.3557760406256</v>
      </c>
      <c r="M89" s="107">
        <v>8224.4616142317191</v>
      </c>
      <c r="N89" s="107">
        <v>9602.8440696869748</v>
      </c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38"/>
    </row>
    <row r="90" spans="1:39" ht="18" customHeight="1" x14ac:dyDescent="0.25">
      <c r="A90" s="63"/>
      <c r="B90" s="72" t="s">
        <v>57</v>
      </c>
      <c r="C90" s="98">
        <v>1200</v>
      </c>
      <c r="D90" s="98">
        <v>1200</v>
      </c>
      <c r="E90" s="98">
        <v>1200</v>
      </c>
      <c r="F90" s="98">
        <v>1200</v>
      </c>
      <c r="G90" s="98">
        <v>1200</v>
      </c>
      <c r="H90" s="98">
        <v>1200</v>
      </c>
      <c r="I90" s="98">
        <v>1200</v>
      </c>
      <c r="J90" s="98">
        <v>1200</v>
      </c>
      <c r="K90" s="98">
        <v>1200</v>
      </c>
      <c r="L90" s="98">
        <v>1200</v>
      </c>
      <c r="M90" s="98">
        <v>1200</v>
      </c>
      <c r="N90" s="98">
        <v>1200</v>
      </c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138"/>
    </row>
    <row r="91" spans="1:39" ht="18" customHeight="1" x14ac:dyDescent="0.25">
      <c r="A91" s="63"/>
      <c r="B91" s="72" t="s">
        <v>58</v>
      </c>
      <c r="C91" s="98">
        <v>100.625</v>
      </c>
      <c r="D91" s="98">
        <v>100.625</v>
      </c>
      <c r="E91" s="98">
        <v>100.625</v>
      </c>
      <c r="F91" s="98">
        <v>100.625</v>
      </c>
      <c r="G91" s="98">
        <v>100.625</v>
      </c>
      <c r="H91" s="98">
        <v>100.625</v>
      </c>
      <c r="I91" s="98">
        <v>100.625</v>
      </c>
      <c r="J91" s="98">
        <v>100.625</v>
      </c>
      <c r="K91" s="98">
        <v>100.625</v>
      </c>
      <c r="L91" s="98">
        <v>100.625</v>
      </c>
      <c r="M91" s="98">
        <v>100.625</v>
      </c>
      <c r="N91" s="98">
        <v>100.625</v>
      </c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138"/>
    </row>
    <row r="92" spans="1:39" ht="18" customHeight="1" x14ac:dyDescent="0.25">
      <c r="A92" s="63"/>
      <c r="B92" s="72" t="s">
        <v>59</v>
      </c>
      <c r="C92" s="98">
        <v>150</v>
      </c>
      <c r="D92" s="98">
        <v>150</v>
      </c>
      <c r="E92" s="98">
        <v>150</v>
      </c>
      <c r="F92" s="98">
        <v>150</v>
      </c>
      <c r="G92" s="98">
        <v>150</v>
      </c>
      <c r="H92" s="98">
        <v>150</v>
      </c>
      <c r="I92" s="98">
        <v>150</v>
      </c>
      <c r="J92" s="98">
        <v>150</v>
      </c>
      <c r="K92" s="98">
        <v>150</v>
      </c>
      <c r="L92" s="98">
        <v>150</v>
      </c>
      <c r="M92" s="98">
        <v>150</v>
      </c>
      <c r="N92" s="98">
        <v>150</v>
      </c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138"/>
    </row>
    <row r="93" spans="1:39" ht="18" hidden="1" customHeight="1" outlineLevel="1" x14ac:dyDescent="0.25">
      <c r="A93" s="63"/>
      <c r="B93" s="72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138"/>
    </row>
    <row r="94" spans="1:39" ht="18" hidden="1" customHeight="1" outlineLevel="1" x14ac:dyDescent="0.25">
      <c r="A94" s="63"/>
      <c r="B94" s="72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138"/>
    </row>
    <row r="95" spans="1:39" ht="18" hidden="1" customHeight="1" outlineLevel="1" x14ac:dyDescent="0.25">
      <c r="A95" s="63"/>
      <c r="B95" s="72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138"/>
    </row>
    <row r="96" spans="1:39" ht="18" hidden="1" customHeight="1" outlineLevel="1" x14ac:dyDescent="0.25">
      <c r="A96" s="63"/>
      <c r="B96" s="72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138"/>
    </row>
    <row r="97" spans="1:39" ht="18" hidden="1" customHeight="1" outlineLevel="1" x14ac:dyDescent="0.25">
      <c r="A97" s="63"/>
      <c r="B97" s="72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138"/>
    </row>
    <row r="98" spans="1:39" ht="18" hidden="1" customHeight="1" outlineLevel="1" x14ac:dyDescent="0.25">
      <c r="A98" s="63"/>
      <c r="B98" s="72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138"/>
    </row>
    <row r="99" spans="1:39" ht="18" hidden="1" customHeight="1" outlineLevel="1" x14ac:dyDescent="0.25">
      <c r="A99" s="63"/>
      <c r="B99" s="72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138"/>
    </row>
    <row r="100" spans="1:39" ht="18" hidden="1" customHeight="1" outlineLevel="1" x14ac:dyDescent="0.25">
      <c r="A100" s="63"/>
      <c r="B100" s="72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138"/>
    </row>
    <row r="101" spans="1:39" ht="18" hidden="1" customHeight="1" outlineLevel="1" x14ac:dyDescent="0.25">
      <c r="A101" s="63"/>
      <c r="B101" s="72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138"/>
    </row>
    <row r="102" spans="1:39" ht="18" hidden="1" customHeight="1" outlineLevel="1" x14ac:dyDescent="0.25">
      <c r="A102" s="63"/>
      <c r="B102" s="72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138"/>
    </row>
    <row r="103" spans="1:39" ht="18" hidden="1" customHeight="1" outlineLevel="1" x14ac:dyDescent="0.25">
      <c r="A103" s="63"/>
      <c r="B103" s="72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138"/>
    </row>
    <row r="104" spans="1:39" ht="18" hidden="1" customHeight="1" outlineLevel="1" x14ac:dyDescent="0.25">
      <c r="A104" s="63"/>
      <c r="B104" s="72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138"/>
    </row>
    <row r="105" spans="1:39" ht="18" hidden="1" customHeight="1" outlineLevel="1" x14ac:dyDescent="0.25">
      <c r="A105" s="63"/>
      <c r="B105" s="72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138"/>
    </row>
    <row r="106" spans="1:39" ht="18" hidden="1" customHeight="1" outlineLevel="1" x14ac:dyDescent="0.25">
      <c r="A106" s="63"/>
      <c r="B106" s="72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138"/>
    </row>
    <row r="107" spans="1:39" ht="20.100000000000001" customHeight="1" collapsed="1" x14ac:dyDescent="0.25">
      <c r="A107" s="63"/>
      <c r="B107" s="77" t="s">
        <v>15</v>
      </c>
      <c r="C107" s="110">
        <f>IFERROR(SUM(C89:C106),"")</f>
        <v>1450.625</v>
      </c>
      <c r="D107" s="110">
        <f t="shared" ref="D107:N107" si="7">IFERROR(SUM(D89:D106),"")</f>
        <v>1450.625</v>
      </c>
      <c r="E107" s="110">
        <f t="shared" si="7"/>
        <v>1627.0250000000001</v>
      </c>
      <c r="F107" s="110">
        <f t="shared" si="7"/>
        <v>3091.3249999999998</v>
      </c>
      <c r="G107" s="110">
        <f t="shared" si="7"/>
        <v>4608.0049999999992</v>
      </c>
      <c r="H107" s="110">
        <f t="shared" si="7"/>
        <v>6191.7664999999997</v>
      </c>
      <c r="I107" s="110">
        <f t="shared" si="7"/>
        <v>6594.3695749999997</v>
      </c>
      <c r="J107" s="110">
        <f t="shared" si="7"/>
        <v>7107.4876662499992</v>
      </c>
      <c r="K107" s="110">
        <f t="shared" si="7"/>
        <v>7762.7353926874994</v>
      </c>
      <c r="L107" s="110">
        <f t="shared" si="7"/>
        <v>8600.9807760406256</v>
      </c>
      <c r="M107" s="110">
        <f t="shared" si="7"/>
        <v>9675.0866142317191</v>
      </c>
      <c r="N107" s="110">
        <f t="shared" si="7"/>
        <v>11053.469069686975</v>
      </c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38"/>
    </row>
    <row r="108" spans="1:39" ht="6.95" customHeight="1" x14ac:dyDescent="0.25">
      <c r="A108" s="63"/>
      <c r="B108" s="84"/>
      <c r="C108" s="111"/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  <c r="AK108" s="111"/>
      <c r="AL108" s="111"/>
      <c r="AM108" s="139"/>
    </row>
    <row r="109" spans="1:39" ht="20.100000000000001" customHeight="1" x14ac:dyDescent="0.25">
      <c r="A109" s="66"/>
      <c r="B109" s="80" t="s">
        <v>16</v>
      </c>
      <c r="C109" s="145">
        <f t="shared" ref="C109:N109" si="8">IFERROR(C82-C85+C86-C107,"")</f>
        <v>-64438.625</v>
      </c>
      <c r="D109" s="145">
        <f t="shared" si="8"/>
        <v>-5502.625</v>
      </c>
      <c r="E109" s="145">
        <f t="shared" si="8"/>
        <v>13548.975</v>
      </c>
      <c r="F109" s="145">
        <f t="shared" si="8"/>
        <v>21846.674999999999</v>
      </c>
      <c r="G109" s="145">
        <f t="shared" si="8"/>
        <v>30441.195</v>
      </c>
      <c r="H109" s="145">
        <f t="shared" si="8"/>
        <v>39415.843500000003</v>
      </c>
      <c r="I109" s="145">
        <f t="shared" si="8"/>
        <v>41697.260925000002</v>
      </c>
      <c r="J109" s="145">
        <f t="shared" si="8"/>
        <v>44604.930108749992</v>
      </c>
      <c r="K109" s="145">
        <f t="shared" si="8"/>
        <v>48318.000558562497</v>
      </c>
      <c r="L109" s="145">
        <f t="shared" si="8"/>
        <v>53068.057730896879</v>
      </c>
      <c r="M109" s="145">
        <f t="shared" si="8"/>
        <v>59154.657480646412</v>
      </c>
      <c r="N109" s="145">
        <f t="shared" si="8"/>
        <v>66965.491394892859</v>
      </c>
      <c r="O109" s="145"/>
      <c r="P109" s="145"/>
      <c r="Q109" s="145"/>
      <c r="R109" s="145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45"/>
      <c r="AJ109" s="145"/>
      <c r="AK109" s="145"/>
      <c r="AL109" s="145"/>
      <c r="AM109" s="138"/>
    </row>
    <row r="110" spans="1:39" ht="21.95" customHeight="1" thickBot="1" x14ac:dyDescent="0.3">
      <c r="A110" s="66"/>
      <c r="B110" s="78" t="s">
        <v>17</v>
      </c>
      <c r="C110" s="112">
        <v>0</v>
      </c>
      <c r="D110" s="112">
        <v>0</v>
      </c>
      <c r="E110" s="112">
        <v>0</v>
      </c>
      <c r="F110" s="112">
        <v>0</v>
      </c>
      <c r="G110" s="112">
        <v>0</v>
      </c>
      <c r="H110" s="112">
        <v>0</v>
      </c>
      <c r="I110" s="112">
        <v>0</v>
      </c>
      <c r="J110" s="112">
        <v>0</v>
      </c>
      <c r="K110" s="112">
        <v>0</v>
      </c>
      <c r="L110" s="112">
        <v>0</v>
      </c>
      <c r="M110" s="112">
        <v>0</v>
      </c>
      <c r="N110" s="112">
        <v>0</v>
      </c>
      <c r="O110" s="112"/>
      <c r="P110" s="112"/>
      <c r="Q110" s="112"/>
      <c r="R110" s="112"/>
      <c r="S110" s="112"/>
      <c r="T110" s="112"/>
      <c r="U110" s="112"/>
      <c r="V110" s="112"/>
      <c r="W110" s="112"/>
      <c r="X110" s="112"/>
      <c r="Y110" s="112"/>
      <c r="Z110" s="112"/>
      <c r="AA110" s="112"/>
      <c r="AB110" s="112"/>
      <c r="AC110" s="112"/>
      <c r="AD110" s="112"/>
      <c r="AE110" s="112"/>
      <c r="AF110" s="112"/>
      <c r="AG110" s="112"/>
      <c r="AH110" s="112"/>
      <c r="AI110" s="112"/>
      <c r="AJ110" s="112"/>
      <c r="AK110" s="112"/>
      <c r="AL110" s="112"/>
      <c r="AM110" s="138"/>
    </row>
    <row r="111" spans="1:39" ht="6.95" customHeight="1" thickTop="1" x14ac:dyDescent="0.25">
      <c r="A111" s="63"/>
      <c r="B111" s="85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39"/>
    </row>
    <row r="112" spans="1:39" ht="21.95" customHeight="1" x14ac:dyDescent="0.25">
      <c r="A112" s="63"/>
      <c r="B112" s="80" t="s">
        <v>18</v>
      </c>
      <c r="C112" s="145">
        <f t="shared" ref="C112:N112" si="9">IFERROR(C109-C110,"")</f>
        <v>-64438.625</v>
      </c>
      <c r="D112" s="145">
        <f t="shared" si="9"/>
        <v>-5502.625</v>
      </c>
      <c r="E112" s="145">
        <f t="shared" si="9"/>
        <v>13548.975</v>
      </c>
      <c r="F112" s="145">
        <f t="shared" si="9"/>
        <v>21846.674999999999</v>
      </c>
      <c r="G112" s="145">
        <f t="shared" si="9"/>
        <v>30441.195</v>
      </c>
      <c r="H112" s="145">
        <f t="shared" si="9"/>
        <v>39415.843500000003</v>
      </c>
      <c r="I112" s="145">
        <f t="shared" si="9"/>
        <v>41697.260925000002</v>
      </c>
      <c r="J112" s="145">
        <f t="shared" si="9"/>
        <v>44604.930108749992</v>
      </c>
      <c r="K112" s="145">
        <f t="shared" si="9"/>
        <v>48318.000558562497</v>
      </c>
      <c r="L112" s="145">
        <f t="shared" si="9"/>
        <v>53068.057730896879</v>
      </c>
      <c r="M112" s="145">
        <f t="shared" si="9"/>
        <v>59154.657480646412</v>
      </c>
      <c r="N112" s="145">
        <f t="shared" si="9"/>
        <v>66965.491394892859</v>
      </c>
      <c r="O112" s="145"/>
      <c r="P112" s="145"/>
      <c r="Q112" s="145"/>
      <c r="R112" s="145"/>
      <c r="S112" s="145"/>
      <c r="T112" s="145"/>
      <c r="U112" s="145"/>
      <c r="V112" s="145"/>
      <c r="W112" s="145"/>
      <c r="X112" s="145"/>
      <c r="Y112" s="145"/>
      <c r="Z112" s="145"/>
      <c r="AA112" s="145"/>
      <c r="AB112" s="145"/>
      <c r="AC112" s="145"/>
      <c r="AD112" s="145"/>
      <c r="AE112" s="145"/>
      <c r="AF112" s="145"/>
      <c r="AG112" s="145"/>
      <c r="AH112" s="145"/>
      <c r="AI112" s="145"/>
      <c r="AJ112" s="145"/>
      <c r="AK112" s="145"/>
      <c r="AL112" s="145"/>
      <c r="AM112" s="138"/>
    </row>
    <row r="113" spans="1:39" ht="6.95" customHeight="1" x14ac:dyDescent="0.25">
      <c r="A113" s="63"/>
      <c r="B113" s="79"/>
      <c r="AM113" s="139"/>
    </row>
    <row r="114" spans="1:39" ht="23.1" customHeight="1" x14ac:dyDescent="0.25">
      <c r="A114" s="63"/>
      <c r="B114" s="148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116"/>
      <c r="AC114" s="116"/>
      <c r="AD114" s="116"/>
      <c r="AE114" s="116"/>
      <c r="AF114" s="116"/>
      <c r="AG114" s="116"/>
      <c r="AH114" s="116"/>
      <c r="AI114" s="116"/>
      <c r="AJ114" s="116"/>
      <c r="AK114" s="116"/>
      <c r="AL114" s="116"/>
      <c r="AM114" s="138"/>
    </row>
  </sheetData>
  <sheetProtection algorithmName="SHA-512" hashValue="t52gxWLYX1kXLytnhiXOpuz51DEj5+h1qtlVBWnGXTHaWMUR+LT8qN3h7Q2lOPfz8oqVaJ5xga60vBmQqYrtrQ==" saltValue="DmLPFlHnYxlFQtNh7aNOO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6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0499-5332-42DA-B24E-D160CD9B4637}">
  <sheetPr codeName="Sheet4"/>
  <dimension ref="B4:N16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56" customWidth="1"/>
    <col min="2" max="2" width="27" style="56" bestFit="1" customWidth="1"/>
    <col min="3" max="14" width="10.140625" style="56" bestFit="1" customWidth="1"/>
    <col min="15" max="16384" width="9.140625" style="56"/>
  </cols>
  <sheetData>
    <row r="4" spans="2:14" x14ac:dyDescent="0.25">
      <c r="B4" s="57"/>
      <c r="C4" s="58">
        <v>1</v>
      </c>
      <c r="D4" s="58">
        <v>2</v>
      </c>
      <c r="E4" s="58">
        <v>3</v>
      </c>
      <c r="F4" s="58">
        <v>4</v>
      </c>
      <c r="G4" s="58">
        <v>5</v>
      </c>
      <c r="H4" s="58">
        <v>6</v>
      </c>
      <c r="I4" s="58">
        <v>7</v>
      </c>
      <c r="J4" s="58">
        <v>8</v>
      </c>
      <c r="K4" s="58">
        <v>9</v>
      </c>
      <c r="L4" s="58">
        <v>10</v>
      </c>
      <c r="M4" s="58">
        <v>11</v>
      </c>
      <c r="N4" s="58">
        <v>12</v>
      </c>
    </row>
    <row r="5" spans="2:14" x14ac:dyDescent="0.25">
      <c r="B5" s="57" t="s">
        <v>36</v>
      </c>
      <c r="C5" s="59">
        <f>IFERROR(IF(LEN(Database!$C$26)=0,"",IF(Dashboard!$D$9="Monthly",Database!C112/Database!$C$26,Database!C112/Database!C26)),"")</f>
        <v>-1.0739770833333333</v>
      </c>
      <c r="D5" s="59">
        <f>IFERROR(IF(LEN(Database!$C$26)=0,"",IF(Dashboard!$D$9="Monthly",Database!D112/Database!$C$26,Database!D112/Database!D26)),"")</f>
        <v>-9.1710416666666669E-2</v>
      </c>
      <c r="E5" s="59">
        <f>IFERROR(IF(LEN(Database!$C$26)=0,"",IF(Dashboard!$D$9="Monthly",Database!E112/Database!$C$26,Database!E112/Database!E26)),"")</f>
        <v>0.22581625</v>
      </c>
      <c r="F5" s="59">
        <f>IFERROR(IF(LEN(Database!$C$26)=0,"",IF(Dashboard!$D$9="Monthly",Database!F112/Database!$C$26,Database!F112/Database!F26)),"")</f>
        <v>0.36411125</v>
      </c>
      <c r="G5" s="59">
        <f>IFERROR(IF(LEN(Database!$C$26)=0,"",IF(Dashboard!$D$9="Monthly",Database!G112/Database!$C$26,Database!G112/Database!G26)),"")</f>
        <v>0.50735324999999998</v>
      </c>
      <c r="H5" s="59">
        <f>IFERROR(IF(LEN(Database!$C$26)=0,"",IF(Dashboard!$D$9="Monthly",Database!H112/Database!$C$26,Database!H112/Database!H26)),"")</f>
        <v>0.65693072500000005</v>
      </c>
      <c r="I5" s="59">
        <f>IFERROR(IF(LEN(Database!$C$26)=0,"",IF(Dashboard!$D$9="Monthly",Database!I112/Database!$C$26,Database!I112/Database!I26)),"")</f>
        <v>0.69495434875000006</v>
      </c>
      <c r="J5" s="59">
        <f>IFERROR(IF(LEN(Database!$C$26)=0,"",IF(Dashboard!$D$9="Monthly",Database!J112/Database!$C$26,Database!J112/Database!J26)),"")</f>
        <v>0.74341550181249982</v>
      </c>
      <c r="K5" s="59">
        <f>IFERROR(IF(LEN(Database!$C$26)=0,"",IF(Dashboard!$D$9="Monthly",Database!K112/Database!$C$26,Database!K112/Database!K26)),"")</f>
        <v>0.80530000930937495</v>
      </c>
      <c r="L5" s="59">
        <f>IFERROR(IF(LEN(Database!$C$26)=0,"",IF(Dashboard!$D$9="Monthly",Database!L112/Database!$C$26,Database!L112/Database!L26)),"")</f>
        <v>0.88446762884828134</v>
      </c>
      <c r="M5" s="59">
        <f>IFERROR(IF(LEN(Database!$C$26)=0,"",IF(Dashboard!$D$9="Monthly",Database!M112/Database!$C$26,Database!M112/Database!M26)),"")</f>
        <v>0.98591095801077355</v>
      </c>
      <c r="N5" s="59">
        <f>IFERROR(IF(LEN(Database!$C$26)=0,"",IF(Dashboard!$D$9="Monthly",Database!N112/Database!$C$26,Database!N112/Database!N26)),"")</f>
        <v>1.1160915232482143</v>
      </c>
    </row>
    <row r="6" spans="2:14" x14ac:dyDescent="0.25">
      <c r="B6" s="57" t="s">
        <v>34</v>
      </c>
      <c r="C6" s="59">
        <f>IFERROR(IF(LEN(Database!C6)=0,"",Database!C8/Database!C6),"")</f>
        <v>0.88</v>
      </c>
      <c r="D6" s="59">
        <f>IFERROR(IF(LEN(Database!D6)=0,"",Database!D8/Database!D6),"")</f>
        <v>0.88</v>
      </c>
      <c r="E6" s="59">
        <f>IFERROR(IF(LEN(Database!E6)=0,"",Database!E8/Database!E6),"")</f>
        <v>0.88</v>
      </c>
      <c r="F6" s="59">
        <f>IFERROR(IF(LEN(Database!F6)=0,"",Database!F8/Database!F6),"")</f>
        <v>0.88</v>
      </c>
      <c r="G6" s="59">
        <f>IFERROR(IF(LEN(Database!G6)=0,"",Database!G8/Database!G6),"")</f>
        <v>0.88</v>
      </c>
      <c r="H6" s="59">
        <f>IFERROR(IF(LEN(Database!H6)=0,"",Database!H8/Database!H6),"")</f>
        <v>0.88</v>
      </c>
      <c r="I6" s="59">
        <f>IFERROR(IF(LEN(Database!I6)=0,"",Database!I8/Database!I6),"")</f>
        <v>0.88</v>
      </c>
      <c r="J6" s="59">
        <f>IFERROR(IF(LEN(Database!J6)=0,"",Database!J8/Database!J6),"")</f>
        <v>0.88</v>
      </c>
      <c r="K6" s="59">
        <f>IFERROR(IF(LEN(Database!K6)=0,"",Database!K8/Database!K6),"")</f>
        <v>0.88</v>
      </c>
      <c r="L6" s="59">
        <f>IFERROR(IF(LEN(Database!L6)=0,"",Database!L8/Database!L6),"")</f>
        <v>0.88</v>
      </c>
      <c r="M6" s="59">
        <f>IFERROR(IF(LEN(Database!M6)=0,"",Database!M8/Database!M6),"")</f>
        <v>0.88</v>
      </c>
      <c r="N6" s="59">
        <f>IFERROR(IF(LEN(Database!N6)=0,"",Database!N8/Database!N6),"")</f>
        <v>0.88</v>
      </c>
    </row>
    <row r="7" spans="2:14" x14ac:dyDescent="0.25">
      <c r="B7" s="57" t="s">
        <v>35</v>
      </c>
      <c r="C7" s="59">
        <f>IFERROR(IF(LEN(Database!C112)=0,"",Database!C112/Database!C6),"")</f>
        <v>-26.849427083333332</v>
      </c>
      <c r="D7" s="59">
        <f>IFERROR(IF(LEN(Database!D112)=0,"",Database!D112/Database!D6),"")</f>
        <v>-0.57319010416666671</v>
      </c>
      <c r="E7" s="59">
        <f>IFERROR(IF(LEN(Database!E112)=0,"",Database!E112/Database!E6),"")</f>
        <v>0.70567578124999997</v>
      </c>
      <c r="F7" s="59">
        <f>IFERROR(IF(LEN(Database!F112)=0,"",Database!F112/Database!F6),"")</f>
        <v>0.75856510416666667</v>
      </c>
      <c r="G7" s="59">
        <f>IFERROR(IF(LEN(Database!G112)=0,"",Database!G112/Database!G6),"")</f>
        <v>0.79273945312499994</v>
      </c>
      <c r="H7" s="59">
        <f>IFERROR(IF(LEN(Database!H112)=0,"",Database!H112/Database!H6),"")</f>
        <v>0.82116340625000006</v>
      </c>
      <c r="I7" s="59">
        <f>IFERROR(IF(LEN(Database!I112)=0,"",Database!I112/Database!I6),"")</f>
        <v>0.86869293593750008</v>
      </c>
      <c r="J7" s="59">
        <f>IFERROR(IF(LEN(Database!J112)=0,"",Database!J112/Database!J6),"")</f>
        <v>0.92926937726562486</v>
      </c>
      <c r="K7" s="59">
        <f>IFERROR(IF(LEN(Database!K112)=0,"",Database!K112/Database!K6),"")</f>
        <v>1.0066250116367186</v>
      </c>
      <c r="L7" s="59">
        <f>IFERROR(IF(LEN(Database!L112)=0,"",Database!L112/Database!L6),"")</f>
        <v>1.1055845360603516</v>
      </c>
      <c r="M7" s="59">
        <f>IFERROR(IF(LEN(Database!M112)=0,"",Database!M112/Database!M6),"")</f>
        <v>1.232388697513467</v>
      </c>
      <c r="N7" s="59">
        <f>IFERROR(IF(LEN(Database!N112)=0,"",Database!N112/Database!N6),"")</f>
        <v>1.3951144040602679</v>
      </c>
    </row>
    <row r="8" spans="2:14" x14ac:dyDescent="0.25">
      <c r="B8" s="57" t="s">
        <v>37</v>
      </c>
      <c r="C8" s="59">
        <f>IFERROR(IF(LEN(Database!C82)=0,"",Database!C82/Database!C6),"")</f>
        <v>-26.245000000000001</v>
      </c>
      <c r="D8" s="59">
        <f>IFERROR(IF(LEN(Database!D82)=0,"",Database!D82/Database!D6),"")</f>
        <v>-0.42208333333333331</v>
      </c>
      <c r="E8" s="59">
        <f>IFERROR(IF(LEN(Database!E82)=0,"",Database!E82/Database!E6),"")</f>
        <v>0.79041666666666666</v>
      </c>
      <c r="F8" s="59">
        <f>IFERROR(IF(LEN(Database!F82)=0,"",Database!F82/Database!F6),"")</f>
        <v>0.8659027777777778</v>
      </c>
      <c r="G8" s="59">
        <f>IFERROR(IF(LEN(Database!G82)=0,"",Database!G82/Database!G6),"")</f>
        <v>0.91273958333333327</v>
      </c>
      <c r="H8" s="59">
        <f>IFERROR(IF(LEN(Database!H82)=0,"",Database!H82/Database!H6),"")</f>
        <v>0.95015854166666669</v>
      </c>
      <c r="I8" s="59">
        <f>IFERROR(IF(LEN(Database!I82)=0,"",Database!I82/Database!I6),"")</f>
        <v>1.0060756354166667</v>
      </c>
      <c r="J8" s="59">
        <f>IFERROR(IF(LEN(Database!J82)=0,"",Database!J82/Database!J6),"")</f>
        <v>1.0773420369791666</v>
      </c>
      <c r="K8" s="59">
        <f>IFERROR(IF(LEN(Database!K82)=0,"",Database!K82/Database!K6),"")</f>
        <v>1.1683486656510416</v>
      </c>
      <c r="L8" s="59">
        <f>IFERROR(IF(LEN(Database!L82)=0,"",Database!L82/Database!L6),"")</f>
        <v>1.284771635561198</v>
      </c>
      <c r="M8" s="59">
        <f>IFERROR(IF(LEN(Database!M82)=0,"",Database!M82/Database!M6),"")</f>
        <v>1.4339530019766278</v>
      </c>
      <c r="N8" s="59">
        <f>IFERROR(IF(LEN(Database!N82)=0,"",Database!N82/Database!N6),"")</f>
        <v>1.6253950096787466</v>
      </c>
    </row>
    <row r="11" spans="2:14" x14ac:dyDescent="0.25">
      <c r="B11" s="60" t="str">
        <f>"CF&amp;DATES "&amp;UPPER(Dashboard!D9)</f>
        <v>CF&amp;DATES MONTHLY</v>
      </c>
    </row>
    <row r="12" spans="2:14" x14ac:dyDescent="0.25">
      <c r="B12" s="54">
        <f>Dashboard!D23</f>
        <v>-180000</v>
      </c>
      <c r="C12" s="54">
        <f>Dashboard!E23</f>
        <v>-50000</v>
      </c>
      <c r="D12" s="54">
        <f>Dashboard!F23</f>
        <v>11048</v>
      </c>
      <c r="E12" s="54">
        <f>Dashboard!G23</f>
        <v>22776</v>
      </c>
      <c r="F12" s="54">
        <f>Dashboard!H23</f>
        <v>32538</v>
      </c>
      <c r="G12" s="54">
        <f>Dashboard!I23</f>
        <v>42649.2</v>
      </c>
      <c r="H12" s="54">
        <f>Dashboard!J23</f>
        <v>53207</v>
      </c>
      <c r="I12" s="54">
        <f>Dashboard!K23</f>
        <v>55891</v>
      </c>
      <c r="J12" s="54">
        <f>Dashboard!L23</f>
        <v>59312</v>
      </c>
      <c r="K12" s="54">
        <f>Dashboard!M23</f>
        <v>63680</v>
      </c>
      <c r="L12" s="54">
        <f>Dashboard!N23</f>
        <v>69269</v>
      </c>
      <c r="M12" s="54">
        <f>Dashboard!O23</f>
        <v>76429</v>
      </c>
      <c r="N12" s="54">
        <f>Dashboard!P23</f>
        <v>0</v>
      </c>
    </row>
    <row r="13" spans="2:14" x14ac:dyDescent="0.25">
      <c r="B13" s="55">
        <f>IFERROR(IF(LEN(Dashboard!D8)=0,"",Dashboard!D8),"")</f>
        <v>44531</v>
      </c>
      <c r="C13" s="55">
        <f>IFERROR(IF(period="Yearly",DATE(YEAR(Calculations!B13)+1,MONTH(Calculations!B13),DAY(Calculations!B13)),B13+DAY(EOMONTH(B13,0))),"")</f>
        <v>44562</v>
      </c>
      <c r="D13" s="55">
        <f>IFERROR(IF(period="Yearly",DATE(YEAR(Calculations!C13)+1,MONTH(Calculations!C13),DAY(Calculations!C13)),C13+DAY(EOMONTH(C13,0))),"")</f>
        <v>44593</v>
      </c>
      <c r="E13" s="55">
        <f>IFERROR(IF(period="Yearly",DATE(YEAR(Calculations!D13)+1,MONTH(Calculations!D13),DAY(Calculations!D13)),D13+DAY(EOMONTH(D13,0))),"")</f>
        <v>44621</v>
      </c>
      <c r="F13" s="55">
        <f>IFERROR(IF(period="Yearly",DATE(YEAR(Calculations!E13)+1,MONTH(Calculations!E13),DAY(Calculations!E13)),E13+DAY(EOMONTH(E13,0))),"")</f>
        <v>44652</v>
      </c>
      <c r="G13" s="55">
        <f>IFERROR(IF(period="Yearly",DATE(YEAR(Calculations!F13)+1,MONTH(Calculations!F13),DAY(Calculations!F13)),F13+DAY(EOMONTH(F13,0))),"")</f>
        <v>44682</v>
      </c>
      <c r="H13" s="55">
        <f>IFERROR(IF(period="Yearly",DATE(YEAR(Calculations!G13)+1,MONTH(Calculations!G13),DAY(Calculations!G13)),G13+DAY(EOMONTH(G13,0))),"")</f>
        <v>44713</v>
      </c>
      <c r="I13" s="55">
        <f>IFERROR(IF(period="Yearly",DATE(YEAR(Calculations!H13)+1,MONTH(Calculations!H13),DAY(Calculations!H13)),H13+DAY(EOMONTH(H13,0))),"")</f>
        <v>44743</v>
      </c>
      <c r="J13" s="55">
        <f>IFERROR(IF(period="Yearly",DATE(YEAR(Calculations!I13)+1,MONTH(Calculations!I13),DAY(Calculations!I13)),I13+DAY(EOMONTH(I13,0))),"")</f>
        <v>44774</v>
      </c>
      <c r="K13" s="55">
        <f>IFERROR(IF(period="Yearly",DATE(YEAR(Calculations!J13)+1,MONTH(Calculations!J13),DAY(Calculations!J13)),J13+DAY(EOMONTH(J13,0))),"")</f>
        <v>44805</v>
      </c>
      <c r="L13" s="55">
        <f>IFERROR(IF(period="Yearly",DATE(YEAR(Calculations!K13)+1,MONTH(Calculations!K13),DAY(Calculations!K13)),K13+DAY(EOMONTH(K13,0))),"")</f>
        <v>44835</v>
      </c>
      <c r="M13" s="55">
        <f>IFERROR(IF(period="Yearly",DATE(YEAR(Calculations!L13)+1,MONTH(Calculations!L13),DAY(Calculations!L13)),L13+DAY(EOMONTH(L13,0))),"")</f>
        <v>44866</v>
      </c>
      <c r="N13" s="55">
        <f>IFERROR(IF(period="Yearly",DATE(YEAR(Calculations!M13)+1,MONTH(Calculations!M13),DAY(Calculations!M13)),M13+DAY(EOMONTH(M13,0))),"")</f>
        <v>44896</v>
      </c>
    </row>
    <row r="14" spans="2:14" x14ac:dyDescent="0.25"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</row>
    <row r="16" spans="2:14" x14ac:dyDescent="0.25">
      <c r="D16" s="141"/>
      <c r="E16" s="6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Dashboard</vt:lpstr>
      <vt:lpstr>Database</vt:lpstr>
      <vt:lpstr>Calculations</vt:lpstr>
      <vt:lpstr>ToU</vt:lpstr>
      <vt:lpstr>period</vt:lpstr>
      <vt:lpstr>Dashboard!Print_Area</vt:lpstr>
      <vt:lpstr>Database!Print_Area</vt:lpstr>
      <vt:lpstr>ToU!Print_Area</vt:lpstr>
      <vt:lpstr>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2022-04-22T10:04:17Z</cp:lastPrinted>
  <dcterms:created xsi:type="dcterms:W3CDTF">2019-06-13T11:30:56Z</dcterms:created>
  <dcterms:modified xsi:type="dcterms:W3CDTF">2022-05-05T12:54:07Z</dcterms:modified>
  <dc:title>NPV IRR Calculator V5 Template</dc:title>
  <dc:subject>NPV IRR Calculator V5</dc:subject>
  <dc:description>NPV IRR Calculator V5 template by Master Productivity Kit — masterproductivitykit.com</dc:description>
  <cp:keywords>Master Productivity Kit, Excel template, Google Sheets template</cp:keywords>
  <cp:category>Business Template</cp:category>
</cp:coreProperties>
</file>